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H３１年度\ホームページ\Excel\各担当共通\"/>
    </mc:Choice>
  </mc:AlternateContent>
  <xr:revisionPtr revIDLastSave="0" documentId="13_ncr:1_{F287C287-1506-4D52-817D-5E3FC581B13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0-11歳入に占める市税状況（市税決算）R元年" sheetId="20" r:id="rId1"/>
  </sheets>
  <definedNames>
    <definedName name="_xlnm.Print_Area" localSheetId="0">'10-11歳入に占める市税状況（市税決算）R元年'!$A$1:$P$67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" i="20" l="1"/>
  <c r="K10" i="20"/>
  <c r="K7" i="20"/>
  <c r="F46" i="20" l="1"/>
  <c r="F33" i="20"/>
  <c r="J28" i="20" l="1"/>
  <c r="J30" i="20"/>
  <c r="C62" i="20"/>
  <c r="C56" i="20"/>
  <c r="C50" i="20"/>
  <c r="C44" i="20"/>
  <c r="C31" i="20"/>
  <c r="C25" i="20"/>
  <c r="C19" i="20"/>
  <c r="C13" i="20"/>
  <c r="G57" i="20"/>
  <c r="N57" i="20" s="1"/>
  <c r="O57" i="20"/>
  <c r="G56" i="20"/>
  <c r="O56" i="20"/>
  <c r="G44" i="20"/>
  <c r="O44" i="20" s="1"/>
  <c r="G32" i="20"/>
  <c r="G31" i="20"/>
  <c r="G25" i="20"/>
  <c r="N25" i="20"/>
  <c r="G20" i="20"/>
  <c r="O20" i="20" s="1"/>
  <c r="G19" i="20"/>
  <c r="G14" i="20"/>
  <c r="N14" i="20" s="1"/>
  <c r="O14" i="20"/>
  <c r="G13" i="20"/>
  <c r="G8" i="20"/>
  <c r="G7" i="20"/>
  <c r="N7" i="20" s="1"/>
  <c r="J11" i="20"/>
  <c r="J66" i="20" s="1"/>
  <c r="J7" i="20"/>
  <c r="O8" i="20"/>
  <c r="J8" i="20"/>
  <c r="J9" i="20" s="1"/>
  <c r="K8" i="20"/>
  <c r="E9" i="20"/>
  <c r="F9" i="20"/>
  <c r="G9" i="20"/>
  <c r="N9" i="20" s="1"/>
  <c r="H9" i="20"/>
  <c r="I9" i="20"/>
  <c r="K9" i="20"/>
  <c r="L9" i="20"/>
  <c r="S62" i="20"/>
  <c r="S56" i="20"/>
  <c r="S50" i="20"/>
  <c r="S44" i="20"/>
  <c r="U33" i="20"/>
  <c r="U30" i="20"/>
  <c r="U27" i="20"/>
  <c r="U24" i="20"/>
  <c r="U21" i="20"/>
  <c r="U18" i="20"/>
  <c r="U15" i="20"/>
  <c r="U12" i="20"/>
  <c r="U9" i="20"/>
  <c r="U66" i="20"/>
  <c r="L66" i="20"/>
  <c r="L67" i="20" s="1"/>
  <c r="I66" i="20"/>
  <c r="O66" i="20" s="1"/>
  <c r="H66" i="20"/>
  <c r="F66" i="20"/>
  <c r="E66" i="20"/>
  <c r="E67" i="20" s="1"/>
  <c r="U65" i="20"/>
  <c r="U67" i="20" s="1"/>
  <c r="L65" i="20"/>
  <c r="I65" i="20"/>
  <c r="I67" i="20"/>
  <c r="H65" i="20"/>
  <c r="H67" i="20"/>
  <c r="F65" i="20"/>
  <c r="F67" i="20"/>
  <c r="E65" i="20"/>
  <c r="C65" i="20"/>
  <c r="U63" i="20"/>
  <c r="K63" i="20" s="1"/>
  <c r="L63" i="20"/>
  <c r="L64" i="20"/>
  <c r="I63" i="20"/>
  <c r="I64" i="20" s="1"/>
  <c r="H63" i="20"/>
  <c r="P63" i="20" s="1"/>
  <c r="F63" i="20"/>
  <c r="E63" i="20"/>
  <c r="U62" i="20"/>
  <c r="U64" i="20"/>
  <c r="L62" i="20"/>
  <c r="I62" i="20"/>
  <c r="H62" i="20"/>
  <c r="P62" i="20" s="1"/>
  <c r="F62" i="20"/>
  <c r="F64" i="20" s="1"/>
  <c r="E62" i="20"/>
  <c r="U61" i="20"/>
  <c r="L61" i="20"/>
  <c r="I61" i="20"/>
  <c r="P61" i="20" s="1"/>
  <c r="H61" i="20"/>
  <c r="F61" i="20"/>
  <c r="E61" i="20"/>
  <c r="G61" i="20"/>
  <c r="P60" i="20"/>
  <c r="M60" i="20"/>
  <c r="K60" i="20"/>
  <c r="J60" i="20"/>
  <c r="J61" i="20" s="1"/>
  <c r="G60" i="20"/>
  <c r="O60" i="20"/>
  <c r="P59" i="20"/>
  <c r="M59" i="20"/>
  <c r="K59" i="20"/>
  <c r="J59" i="20"/>
  <c r="G59" i="20"/>
  <c r="O59" i="20"/>
  <c r="C59" i="20"/>
  <c r="L58" i="20"/>
  <c r="I58" i="20"/>
  <c r="O58" i="20" s="1"/>
  <c r="H58" i="20"/>
  <c r="M58" i="20" s="1"/>
  <c r="F58" i="20"/>
  <c r="E58" i="20"/>
  <c r="G58" i="20"/>
  <c r="P57" i="20"/>
  <c r="M57" i="20"/>
  <c r="K57" i="20"/>
  <c r="J57" i="20"/>
  <c r="P56" i="20"/>
  <c r="M56" i="20"/>
  <c r="K56" i="20"/>
  <c r="J56" i="20"/>
  <c r="J58" i="20" s="1"/>
  <c r="C53" i="20"/>
  <c r="I49" i="20"/>
  <c r="K49" i="20" s="1"/>
  <c r="H49" i="20"/>
  <c r="F49" i="20"/>
  <c r="E49" i="20"/>
  <c r="G49" i="20" s="1"/>
  <c r="P47" i="20"/>
  <c r="K47" i="20"/>
  <c r="J47" i="20"/>
  <c r="J49" i="20"/>
  <c r="G47" i="20"/>
  <c r="O47" i="20"/>
  <c r="C47" i="20"/>
  <c r="K46" i="20"/>
  <c r="I46" i="20"/>
  <c r="H46" i="20"/>
  <c r="E46" i="20"/>
  <c r="G46" i="20"/>
  <c r="O46" i="20" s="1"/>
  <c r="P44" i="20"/>
  <c r="K44" i="20"/>
  <c r="J44" i="20"/>
  <c r="U36" i="20"/>
  <c r="L36" i="20"/>
  <c r="I36" i="20"/>
  <c r="O36" i="20" s="1"/>
  <c r="H36" i="20"/>
  <c r="F36" i="20"/>
  <c r="E36" i="20"/>
  <c r="G36" i="20"/>
  <c r="N36" i="20" s="1"/>
  <c r="P35" i="20"/>
  <c r="M35" i="20"/>
  <c r="K35" i="20"/>
  <c r="J35" i="20"/>
  <c r="J36" i="20" s="1"/>
  <c r="G35" i="20"/>
  <c r="N35" i="20"/>
  <c r="P34" i="20"/>
  <c r="M34" i="20"/>
  <c r="K34" i="20"/>
  <c r="J34" i="20"/>
  <c r="G34" i="20"/>
  <c r="O34" i="20" s="1"/>
  <c r="C34" i="20"/>
  <c r="L33" i="20"/>
  <c r="M33" i="20"/>
  <c r="I33" i="20"/>
  <c r="H33" i="20"/>
  <c r="P33" i="20" s="1"/>
  <c r="N33" i="20"/>
  <c r="E33" i="20"/>
  <c r="G33" i="20" s="1"/>
  <c r="O33" i="20"/>
  <c r="P32" i="20"/>
  <c r="M32" i="20"/>
  <c r="K32" i="20"/>
  <c r="J32" i="20"/>
  <c r="J33" i="20"/>
  <c r="O32" i="20"/>
  <c r="S31" i="20"/>
  <c r="P31" i="20"/>
  <c r="M31" i="20"/>
  <c r="K31" i="20"/>
  <c r="J31" i="20"/>
  <c r="O31" i="20"/>
  <c r="I30" i="20"/>
  <c r="M30" i="20" s="1"/>
  <c r="K30" i="20"/>
  <c r="H30" i="20"/>
  <c r="E30" i="20"/>
  <c r="G30" i="20"/>
  <c r="O30" i="20" s="1"/>
  <c r="P28" i="20"/>
  <c r="M28" i="20"/>
  <c r="K28" i="20"/>
  <c r="G28" i="20"/>
  <c r="O28" i="20" s="1"/>
  <c r="C28" i="20"/>
  <c r="I27" i="20"/>
  <c r="P27" i="20" s="1"/>
  <c r="H27" i="20"/>
  <c r="N27" i="20" s="1"/>
  <c r="E27" i="20"/>
  <c r="G27" i="20"/>
  <c r="O27" i="20" s="1"/>
  <c r="S25" i="20"/>
  <c r="P25" i="20"/>
  <c r="K25" i="20"/>
  <c r="J25" i="20"/>
  <c r="J27" i="20"/>
  <c r="L24" i="20"/>
  <c r="I24" i="20"/>
  <c r="P24" i="20" s="1"/>
  <c r="H24" i="20"/>
  <c r="F24" i="20"/>
  <c r="E24" i="20"/>
  <c r="G24" i="20" s="1"/>
  <c r="N24" i="20" s="1"/>
  <c r="P23" i="20"/>
  <c r="M23" i="20"/>
  <c r="K23" i="20"/>
  <c r="J23" i="20"/>
  <c r="G23" i="20"/>
  <c r="O23" i="20" s="1"/>
  <c r="P22" i="20"/>
  <c r="M22" i="20"/>
  <c r="M65" i="20" s="1"/>
  <c r="M67" i="20" s="1"/>
  <c r="K22" i="20"/>
  <c r="J22" i="20"/>
  <c r="G22" i="20"/>
  <c r="O22" i="20"/>
  <c r="N22" i="20"/>
  <c r="C22" i="20"/>
  <c r="L21" i="20"/>
  <c r="I21" i="20"/>
  <c r="M21" i="20" s="1"/>
  <c r="H21" i="20"/>
  <c r="F21" i="20"/>
  <c r="E21" i="20"/>
  <c r="G21" i="20"/>
  <c r="N21" i="20" s="1"/>
  <c r="P20" i="20"/>
  <c r="M20" i="20"/>
  <c r="K20" i="20"/>
  <c r="J20" i="20"/>
  <c r="J21" i="20" s="1"/>
  <c r="S19" i="20"/>
  <c r="P19" i="20"/>
  <c r="M19" i="20"/>
  <c r="K19" i="20"/>
  <c r="J19" i="20"/>
  <c r="O19" i="20"/>
  <c r="L18" i="20"/>
  <c r="I18" i="20"/>
  <c r="H18" i="20"/>
  <c r="P18" i="20" s="1"/>
  <c r="F18" i="20"/>
  <c r="G18" i="20" s="1"/>
  <c r="E18" i="20"/>
  <c r="P17" i="20"/>
  <c r="M17" i="20"/>
  <c r="M66" i="20" s="1"/>
  <c r="K17" i="20"/>
  <c r="J17" i="20"/>
  <c r="G17" i="20"/>
  <c r="O17" i="20"/>
  <c r="P16" i="20"/>
  <c r="M16" i="20"/>
  <c r="K16" i="20"/>
  <c r="J16" i="20"/>
  <c r="J18" i="20" s="1"/>
  <c r="G16" i="20"/>
  <c r="N16" i="20" s="1"/>
  <c r="C16" i="20"/>
  <c r="L15" i="20"/>
  <c r="I15" i="20"/>
  <c r="H15" i="20"/>
  <c r="F15" i="20"/>
  <c r="E15" i="20"/>
  <c r="G15" i="20" s="1"/>
  <c r="N15" i="20" s="1"/>
  <c r="P14" i="20"/>
  <c r="M14" i="20"/>
  <c r="K14" i="20"/>
  <c r="J14" i="20"/>
  <c r="S13" i="20"/>
  <c r="P13" i="20"/>
  <c r="M13" i="20"/>
  <c r="K13" i="20"/>
  <c r="J13" i="20"/>
  <c r="J15" i="20" s="1"/>
  <c r="O13" i="20"/>
  <c r="L12" i="20"/>
  <c r="I12" i="20"/>
  <c r="K12" i="20"/>
  <c r="H12" i="20"/>
  <c r="F12" i="20"/>
  <c r="E12" i="20"/>
  <c r="G12" i="20" s="1"/>
  <c r="N12" i="20" s="1"/>
  <c r="P11" i="20"/>
  <c r="M11" i="20"/>
  <c r="K11" i="20"/>
  <c r="G11" i="20"/>
  <c r="N11" i="20"/>
  <c r="P10" i="20"/>
  <c r="M10" i="20"/>
  <c r="J10" i="20"/>
  <c r="J12" i="20" s="1"/>
  <c r="G10" i="20"/>
  <c r="N10" i="20" s="1"/>
  <c r="P8" i="20"/>
  <c r="M8" i="20"/>
  <c r="N8" i="20"/>
  <c r="M7" i="20"/>
  <c r="M62" i="20" s="1"/>
  <c r="M64" i="20" s="1"/>
  <c r="N13" i="20"/>
  <c r="N19" i="20"/>
  <c r="P21" i="20"/>
  <c r="N44" i="20"/>
  <c r="J46" i="20"/>
  <c r="P46" i="20"/>
  <c r="N31" i="20"/>
  <c r="N32" i="20"/>
  <c r="K58" i="20"/>
  <c r="J24" i="20"/>
  <c r="P12" i="20"/>
  <c r="N17" i="20"/>
  <c r="O11" i="20"/>
  <c r="N30" i="20"/>
  <c r="N47" i="20"/>
  <c r="N60" i="20"/>
  <c r="N59" i="20"/>
  <c r="M61" i="20"/>
  <c r="N34" i="20"/>
  <c r="O35" i="20"/>
  <c r="G66" i="20"/>
  <c r="N66" i="20" s="1"/>
  <c r="P65" i="20"/>
  <c r="M18" i="20"/>
  <c r="M12" i="20"/>
  <c r="O10" i="20"/>
  <c r="M63" i="20"/>
  <c r="N56" i="20"/>
  <c r="N46" i="20"/>
  <c r="K33" i="20"/>
  <c r="O25" i="20"/>
  <c r="K27" i="20"/>
  <c r="G62" i="20"/>
  <c r="N20" i="20"/>
  <c r="K15" i="20"/>
  <c r="M9" i="20"/>
  <c r="P9" i="20"/>
  <c r="E64" i="20"/>
  <c r="K62" i="20"/>
  <c r="O7" i="20"/>
  <c r="O9" i="20"/>
  <c r="N62" i="20"/>
  <c r="K65" i="20"/>
  <c r="O62" i="20"/>
  <c r="O12" i="20" l="1"/>
  <c r="K64" i="20"/>
  <c r="O49" i="20"/>
  <c r="N49" i="20"/>
  <c r="O18" i="20"/>
  <c r="N18" i="20"/>
  <c r="O15" i="20"/>
  <c r="J62" i="20"/>
  <c r="J64" i="20" s="1"/>
  <c r="K66" i="20"/>
  <c r="O21" i="20"/>
  <c r="M36" i="20"/>
  <c r="P66" i="20"/>
  <c r="K24" i="20"/>
  <c r="J63" i="20"/>
  <c r="J65" i="20"/>
  <c r="J67" i="20" s="1"/>
  <c r="H64" i="20"/>
  <c r="P64" i="20" s="1"/>
  <c r="K36" i="20"/>
  <c r="P58" i="20"/>
  <c r="P67" i="20"/>
  <c r="G65" i="20"/>
  <c r="P36" i="20"/>
  <c r="P49" i="20"/>
  <c r="K21" i="20"/>
  <c r="P30" i="20"/>
  <c r="M15" i="20"/>
  <c r="K18" i="20"/>
  <c r="O24" i="20"/>
  <c r="K61" i="20"/>
  <c r="N23" i="20"/>
  <c r="K67" i="20"/>
  <c r="G63" i="20"/>
  <c r="P15" i="20"/>
  <c r="O16" i="20"/>
  <c r="M24" i="20"/>
  <c r="O61" i="20"/>
  <c r="N28" i="20"/>
  <c r="N58" i="20"/>
  <c r="N61" i="20"/>
  <c r="O65" i="20" l="1"/>
  <c r="G67" i="20"/>
  <c r="N65" i="20"/>
  <c r="G64" i="20"/>
  <c r="O64" i="20" s="1"/>
  <c r="N63" i="20"/>
  <c r="O63" i="20"/>
  <c r="N64" i="20"/>
  <c r="N67" i="20" l="1"/>
  <c r="O6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堀岡沙耶</author>
  </authors>
  <commentList>
    <comment ref="T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決算書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<sst xmlns="http://schemas.openxmlformats.org/spreadsheetml/2006/main" count="308" uniqueCount="51">
  <si>
    <t>税目</t>
  </si>
  <si>
    <t>調   定   額</t>
  </si>
  <si>
    <t>収  入  済  額</t>
  </si>
  <si>
    <t>不 納 欠 損 額</t>
  </si>
  <si>
    <t>収 入 未 済 額</t>
  </si>
  <si>
    <t>収納率</t>
  </si>
  <si>
    <t>当      初</t>
  </si>
  <si>
    <t>補     正</t>
  </si>
  <si>
    <t>計   Ａ</t>
  </si>
  <si>
    <t>前年度比</t>
  </si>
  <si>
    <t>伸率％</t>
  </si>
  <si>
    <t>Ｂ－Ｃ－Ｄ</t>
  </si>
  <si>
    <t>現年</t>
  </si>
  <si>
    <t>滞繰</t>
  </si>
  <si>
    <t>計</t>
  </si>
  <si>
    <t>固定資産税</t>
  </si>
  <si>
    <t>－</t>
  </si>
  <si>
    <t>軽自動車税</t>
  </si>
  <si>
    <t>年度</t>
    <rPh sb="1" eb="2">
      <t>ド</t>
    </rPh>
    <phoneticPr fontId="1"/>
  </si>
  <si>
    <t>都市計画税</t>
    <rPh sb="1" eb="2">
      <t>シ</t>
    </rPh>
    <rPh sb="2" eb="5">
      <t>ケイカクゼイ</t>
    </rPh>
    <phoneticPr fontId="1"/>
  </si>
  <si>
    <t>合　　計</t>
    <rPh sb="3" eb="4">
      <t>ケイ</t>
    </rPh>
    <phoneticPr fontId="1"/>
  </si>
  <si>
    <t>特別土地　　　保有税</t>
    <rPh sb="1" eb="2">
      <t>ベツ</t>
    </rPh>
    <rPh sb="2" eb="4">
      <t>トチ</t>
    </rPh>
    <rPh sb="7" eb="10">
      <t>ホユウゼイ</t>
    </rPh>
    <phoneticPr fontId="1"/>
  </si>
  <si>
    <t>予  　　算  　　額</t>
    <rPh sb="5" eb="6">
      <t>サン</t>
    </rPh>
    <rPh sb="10" eb="11">
      <t>ガク</t>
    </rPh>
    <phoneticPr fontId="1"/>
  </si>
  <si>
    <t>－</t>
    <phoneticPr fontId="1"/>
  </si>
  <si>
    <t>国有資産等　　交付金</t>
    <rPh sb="4" eb="5">
      <t>トウ</t>
    </rPh>
    <phoneticPr fontId="1"/>
  </si>
  <si>
    <t>市たばこ税　</t>
    <rPh sb="0" eb="1">
      <t>シ</t>
    </rPh>
    <rPh sb="4" eb="5">
      <t>ゼイ</t>
    </rPh>
    <phoneticPr fontId="1"/>
  </si>
  <si>
    <t>個人市民税　</t>
    <rPh sb="2" eb="3">
      <t>シ</t>
    </rPh>
    <phoneticPr fontId="1"/>
  </si>
  <si>
    <t>法人市民税</t>
    <rPh sb="2" eb="3">
      <t>シ</t>
    </rPh>
    <phoneticPr fontId="1"/>
  </si>
  <si>
    <t>（３）　歳入に占める市税の状況（市税決算報告）</t>
    <rPh sb="10" eb="11">
      <t>シ</t>
    </rPh>
    <rPh sb="16" eb="17">
      <t>シ</t>
    </rPh>
    <phoneticPr fontId="1"/>
  </si>
  <si>
    <t>（単位：千円、％）</t>
    <rPh sb="4" eb="5">
      <t>セン</t>
    </rPh>
    <phoneticPr fontId="1"/>
  </si>
  <si>
    <t>執行率</t>
    <rPh sb="0" eb="2">
      <t>シッコウ</t>
    </rPh>
    <rPh sb="2" eb="3">
      <t>リツ</t>
    </rPh>
    <phoneticPr fontId="1"/>
  </si>
  <si>
    <t>（単位：円、％）</t>
    <phoneticPr fontId="1"/>
  </si>
  <si>
    <t>年  　度</t>
    <phoneticPr fontId="1"/>
  </si>
  <si>
    <t>予  　　算  　　額</t>
    <phoneticPr fontId="1"/>
  </si>
  <si>
    <t>　　　　Ｂ</t>
    <phoneticPr fontId="1"/>
  </si>
  <si>
    <t>　　　　Ｃ</t>
    <phoneticPr fontId="1"/>
  </si>
  <si>
    <t>Ｄ</t>
    <phoneticPr fontId="1"/>
  </si>
  <si>
    <t>Ｂ／Ａ</t>
    <phoneticPr fontId="1"/>
  </si>
  <si>
    <t>Ｃ／Ａ</t>
    <phoneticPr fontId="1"/>
  </si>
  <si>
    <t>Ｃ／Ｂ</t>
    <phoneticPr fontId="1"/>
  </si>
  <si>
    <t>　　　　Ｃ</t>
    <phoneticPr fontId="1"/>
  </si>
  <si>
    <t>－</t>
    <phoneticPr fontId="1"/>
  </si>
  <si>
    <t>　税目　</t>
    <phoneticPr fontId="1"/>
  </si>
  <si>
    <t>Ｂ</t>
    <phoneticPr fontId="1"/>
  </si>
  <si>
    <t>Ｃ</t>
    <phoneticPr fontId="1"/>
  </si>
  <si>
    <t>Ｄ</t>
    <phoneticPr fontId="1"/>
  </si>
  <si>
    <t>Ｂ／Ａ</t>
    <phoneticPr fontId="1"/>
  </si>
  <si>
    <t>　　Ｃ／Ａ　　</t>
    <phoneticPr fontId="1"/>
  </si>
  <si>
    <t>Ｃ／Ｂ</t>
    <phoneticPr fontId="1"/>
  </si>
  <si>
    <t>－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</si>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</sst>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.0"/>
    <numFmt numFmtId="178" formatCode="#,##0.0;&quot;▲ &quot;#,##0.0"/>
    <numFmt numFmtId="179" formatCode="#,##0;&quot;▲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3" fontId="2" fillId="0" borderId="1" xfId="0" applyNumberFormat="1" applyFont="1" applyFill="1" applyBorder="1"/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176" fontId="2" fillId="0" borderId="8" xfId="0" applyNumberFormat="1" applyFont="1" applyFill="1" applyBorder="1"/>
    <xf numFmtId="3" fontId="2" fillId="0" borderId="11" xfId="0" applyNumberFormat="1" applyFont="1" applyFill="1" applyBorder="1"/>
    <xf numFmtId="3" fontId="2" fillId="0" borderId="13" xfId="0" applyNumberFormat="1" applyFont="1" applyFill="1" applyBorder="1"/>
    <xf numFmtId="176" fontId="2" fillId="0" borderId="10" xfId="0" applyNumberFormat="1" applyFont="1" applyFill="1" applyBorder="1"/>
    <xf numFmtId="3" fontId="2" fillId="0" borderId="14" xfId="0" applyNumberFormat="1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176" fontId="2" fillId="0" borderId="15" xfId="0" applyNumberFormat="1" applyFont="1" applyFill="1" applyBorder="1"/>
    <xf numFmtId="0" fontId="2" fillId="0" borderId="8" xfId="0" applyFont="1" applyFill="1" applyBorder="1"/>
    <xf numFmtId="176" fontId="2" fillId="0" borderId="4" xfId="0" applyNumberFormat="1" applyFont="1" applyFill="1" applyBorder="1" applyAlignment="1">
      <alignment horizontal="right"/>
    </xf>
    <xf numFmtId="176" fontId="2" fillId="0" borderId="10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0" fontId="3" fillId="0" borderId="0" xfId="0" applyFont="1" applyFill="1"/>
    <xf numFmtId="0" fontId="4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right"/>
    </xf>
    <xf numFmtId="176" fontId="2" fillId="0" borderId="15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176" fontId="2" fillId="0" borderId="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176" fontId="2" fillId="0" borderId="6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76" fontId="2" fillId="0" borderId="8" xfId="0" applyNumberFormat="1" applyFont="1" applyFill="1" applyBorder="1" applyAlignment="1">
      <alignment horizontal="right"/>
    </xf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3" fontId="2" fillId="0" borderId="28" xfId="0" applyNumberFormat="1" applyFont="1" applyFill="1" applyBorder="1"/>
    <xf numFmtId="0" fontId="2" fillId="0" borderId="26" xfId="0" applyFont="1" applyFill="1" applyBorder="1" applyAlignment="1">
      <alignment horizontal="right"/>
    </xf>
    <xf numFmtId="176" fontId="2" fillId="0" borderId="21" xfId="0" applyNumberFormat="1" applyFont="1" applyFill="1" applyBorder="1"/>
    <xf numFmtId="176" fontId="2" fillId="0" borderId="29" xfId="0" applyNumberFormat="1" applyFont="1" applyFill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3" fontId="2" fillId="0" borderId="35" xfId="0" applyNumberFormat="1" applyFont="1" applyFill="1" applyBorder="1" applyAlignment="1">
      <alignment horizontal="right"/>
    </xf>
    <xf numFmtId="3" fontId="2" fillId="0" borderId="36" xfId="0" applyNumberFormat="1" applyFont="1" applyFill="1" applyBorder="1"/>
    <xf numFmtId="3" fontId="2" fillId="0" borderId="29" xfId="0" applyNumberFormat="1" applyFont="1" applyFill="1" applyBorder="1"/>
    <xf numFmtId="3" fontId="2" fillId="0" borderId="21" xfId="0" applyNumberFormat="1" applyFont="1" applyFill="1" applyBorder="1"/>
    <xf numFmtId="3" fontId="2" fillId="0" borderId="37" xfId="0" applyNumberFormat="1" applyFont="1" applyFill="1" applyBorder="1"/>
    <xf numFmtId="3" fontId="2" fillId="0" borderId="39" xfId="0" applyNumberFormat="1" applyFont="1" applyFill="1" applyBorder="1"/>
    <xf numFmtId="3" fontId="2" fillId="0" borderId="0" xfId="0" applyNumberFormat="1" applyFont="1" applyFill="1"/>
    <xf numFmtId="3" fontId="2" fillId="0" borderId="25" xfId="0" applyNumberFormat="1" applyFont="1" applyFill="1" applyBorder="1"/>
    <xf numFmtId="3" fontId="2" fillId="0" borderId="18" xfId="0" applyNumberFormat="1" applyFont="1" applyFill="1" applyBorder="1"/>
    <xf numFmtId="3" fontId="2" fillId="0" borderId="32" xfId="0" applyNumberFormat="1" applyFont="1" applyFill="1" applyBorder="1"/>
    <xf numFmtId="3" fontId="2" fillId="0" borderId="2" xfId="0" applyNumberFormat="1" applyFont="1" applyFill="1" applyBorder="1"/>
    <xf numFmtId="3" fontId="2" fillId="0" borderId="42" xfId="0" applyNumberFormat="1" applyFont="1" applyFill="1" applyBorder="1"/>
    <xf numFmtId="3" fontId="2" fillId="0" borderId="36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77" fontId="2" fillId="0" borderId="10" xfId="0" applyNumberFormat="1" applyFont="1" applyFill="1" applyBorder="1"/>
    <xf numFmtId="177" fontId="2" fillId="0" borderId="8" xfId="0" applyNumberFormat="1" applyFont="1" applyFill="1" applyBorder="1"/>
    <xf numFmtId="177" fontId="2" fillId="0" borderId="15" xfId="0" applyNumberFormat="1" applyFont="1" applyFill="1" applyBorder="1"/>
    <xf numFmtId="177" fontId="2" fillId="0" borderId="21" xfId="0" applyNumberFormat="1" applyFont="1" applyFill="1" applyBorder="1"/>
    <xf numFmtId="177" fontId="2" fillId="0" borderId="29" xfId="0" applyNumberFormat="1" applyFont="1" applyFill="1" applyBorder="1"/>
    <xf numFmtId="177" fontId="2" fillId="0" borderId="30" xfId="0" applyNumberFormat="1" applyFont="1" applyFill="1" applyBorder="1"/>
    <xf numFmtId="177" fontId="2" fillId="0" borderId="2" xfId="0" applyNumberFormat="1" applyFont="1" applyFill="1" applyBorder="1"/>
    <xf numFmtId="177" fontId="2" fillId="0" borderId="6" xfId="0" applyNumberFormat="1" applyFont="1" applyFill="1" applyBorder="1"/>
    <xf numFmtId="177" fontId="2" fillId="0" borderId="4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177" fontId="2" fillId="0" borderId="40" xfId="0" applyNumberFormat="1" applyFont="1" applyFill="1" applyBorder="1"/>
    <xf numFmtId="177" fontId="2" fillId="0" borderId="18" xfId="0" applyNumberFormat="1" applyFont="1" applyFill="1" applyBorder="1"/>
    <xf numFmtId="3" fontId="2" fillId="0" borderId="19" xfId="0" applyNumberFormat="1" applyFont="1" applyFill="1" applyBorder="1" applyAlignment="1">
      <alignment horizontal="right"/>
    </xf>
    <xf numFmtId="177" fontId="2" fillId="0" borderId="43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76" fontId="2" fillId="0" borderId="40" xfId="0" applyNumberFormat="1" applyFont="1" applyFill="1" applyBorder="1"/>
    <xf numFmtId="176" fontId="2" fillId="0" borderId="18" xfId="0" applyNumberFormat="1" applyFont="1" applyFill="1" applyBorder="1"/>
    <xf numFmtId="3" fontId="2" fillId="0" borderId="19" xfId="0" applyNumberFormat="1" applyFont="1" applyFill="1" applyBorder="1"/>
    <xf numFmtId="176" fontId="2" fillId="0" borderId="19" xfId="0" applyNumberFormat="1" applyFont="1" applyFill="1" applyBorder="1"/>
    <xf numFmtId="3" fontId="2" fillId="0" borderId="44" xfId="0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177" fontId="2" fillId="0" borderId="45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176" fontId="2" fillId="0" borderId="39" xfId="0" applyNumberFormat="1" applyFont="1" applyFill="1" applyBorder="1"/>
    <xf numFmtId="176" fontId="2" fillId="0" borderId="43" xfId="0" applyNumberFormat="1" applyFont="1" applyFill="1" applyBorder="1" applyAlignment="1">
      <alignment horizontal="right"/>
    </xf>
    <xf numFmtId="177" fontId="2" fillId="0" borderId="39" xfId="0" applyNumberFormat="1" applyFont="1" applyFill="1" applyBorder="1"/>
    <xf numFmtId="3" fontId="2" fillId="0" borderId="23" xfId="0" applyNumberFormat="1" applyFont="1" applyFill="1" applyBorder="1"/>
    <xf numFmtId="3" fontId="2" fillId="0" borderId="45" xfId="0" applyNumberFormat="1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0" fillId="0" borderId="0" xfId="0" applyFont="1" applyFill="1"/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/>
    <xf numFmtId="0" fontId="0" fillId="0" borderId="23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6" fontId="0" fillId="0" borderId="0" xfId="0" applyNumberFormat="1" applyFont="1" applyFill="1"/>
    <xf numFmtId="0" fontId="0" fillId="0" borderId="24" xfId="0" applyFont="1" applyFill="1" applyBorder="1" applyAlignment="1">
      <alignment horizontal="center" vertical="center"/>
    </xf>
    <xf numFmtId="0" fontId="0" fillId="0" borderId="9" xfId="0" applyFont="1" applyFill="1" applyBorder="1"/>
    <xf numFmtId="176" fontId="0" fillId="0" borderId="1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6" fontId="0" fillId="0" borderId="0" xfId="0" applyNumberFormat="1" applyFont="1" applyFill="1" applyBorder="1"/>
    <xf numFmtId="0" fontId="0" fillId="0" borderId="17" xfId="0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/>
    <xf numFmtId="178" fontId="2" fillId="0" borderId="2" xfId="0" applyNumberFormat="1" applyFont="1" applyFill="1" applyBorder="1"/>
    <xf numFmtId="179" fontId="2" fillId="0" borderId="3" xfId="0" applyNumberFormat="1" applyFont="1" applyFill="1" applyBorder="1"/>
    <xf numFmtId="178" fontId="2" fillId="0" borderId="4" xfId="0" applyNumberFormat="1" applyFont="1" applyFill="1" applyBorder="1"/>
    <xf numFmtId="179" fontId="2" fillId="0" borderId="38" xfId="0" applyNumberFormat="1" applyFont="1" applyFill="1" applyBorder="1"/>
    <xf numFmtId="178" fontId="2" fillId="0" borderId="41" xfId="0" applyNumberFormat="1" applyFont="1" applyFill="1" applyBorder="1"/>
    <xf numFmtId="179" fontId="2" fillId="0" borderId="12" xfId="0" applyNumberFormat="1" applyFont="1" applyFill="1" applyBorder="1"/>
    <xf numFmtId="179" fontId="2" fillId="0" borderId="31" xfId="0" applyNumberFormat="1" applyFont="1" applyFill="1" applyBorder="1"/>
    <xf numFmtId="178" fontId="2" fillId="0" borderId="43" xfId="0" applyNumberFormat="1" applyFont="1" applyFill="1" applyBorder="1"/>
    <xf numFmtId="178" fontId="2" fillId="0" borderId="6" xfId="0" applyNumberFormat="1" applyFont="1" applyFill="1" applyBorder="1"/>
    <xf numFmtId="179" fontId="2" fillId="0" borderId="3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32" xfId="0" applyNumberFormat="1" applyFont="1" applyFill="1" applyBorder="1"/>
    <xf numFmtId="179" fontId="2" fillId="0" borderId="41" xfId="0" applyNumberFormat="1" applyFont="1" applyFill="1" applyBorder="1"/>
    <xf numFmtId="179" fontId="2" fillId="0" borderId="13" xfId="0" applyNumberFormat="1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179" fontId="2" fillId="0" borderId="37" xfId="0" applyNumberFormat="1" applyFont="1" applyFill="1" applyBorder="1"/>
    <xf numFmtId="179" fontId="2" fillId="0" borderId="25" xfId="0" applyNumberFormat="1" applyFont="1" applyFill="1" applyBorder="1"/>
    <xf numFmtId="179" fontId="2" fillId="0" borderId="9" xfId="0" applyNumberFormat="1" applyFont="1" applyFill="1" applyBorder="1"/>
    <xf numFmtId="179" fontId="2" fillId="0" borderId="13" xfId="0" applyNumberFormat="1" applyFont="1" applyFill="1" applyBorder="1"/>
    <xf numFmtId="179" fontId="2" fillId="0" borderId="16" xfId="0" applyNumberFormat="1" applyFont="1" applyFill="1" applyBorder="1"/>
    <xf numFmtId="179" fontId="2" fillId="0" borderId="33" xfId="0" applyNumberFormat="1" applyFont="1" applyFill="1" applyBorder="1"/>
    <xf numFmtId="0" fontId="0" fillId="0" borderId="3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right"/>
    </xf>
    <xf numFmtId="0" fontId="0" fillId="0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0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.375" style="102" customWidth="1"/>
    <col min="2" max="2" width="5.25" style="102" customWidth="1"/>
    <col min="3" max="3" width="3.5" style="102" customWidth="1"/>
    <col min="4" max="4" width="4.75" style="102" customWidth="1"/>
    <col min="5" max="9" width="12.375" style="100" customWidth="1"/>
    <col min="10" max="10" width="12" style="100" customWidth="1"/>
    <col min="11" max="11" width="7.75" style="100" bestFit="1" customWidth="1"/>
    <col min="12" max="12" width="11.375" style="100" customWidth="1"/>
    <col min="13" max="13" width="12.375" style="100" customWidth="1"/>
    <col min="14" max="15" width="7.375" style="100" customWidth="1"/>
    <col min="16" max="16" width="8.375" style="100" customWidth="1"/>
    <col min="17" max="17" width="9" style="100"/>
    <col min="18" max="18" width="5.25" style="102" customWidth="1"/>
    <col min="19" max="19" width="3.5" style="102" customWidth="1"/>
    <col min="20" max="20" width="4.75" style="102" customWidth="1"/>
    <col min="21" max="21" width="12.375" style="100" customWidth="1"/>
    <col min="22" max="16384" width="9" style="100"/>
  </cols>
  <sheetData>
    <row r="1" spans="2:21" s="102" customFormat="1" ht="13.5" customHeight="1" x14ac:dyDescent="0.15"/>
    <row r="2" spans="2:21" s="102" customFormat="1" ht="21" customHeight="1" x14ac:dyDescent="0.2">
      <c r="B2" s="21" t="s">
        <v>28</v>
      </c>
      <c r="R2" s="21"/>
    </row>
    <row r="3" spans="2:21" s="102" customFormat="1" ht="13.5" customHeight="1" x14ac:dyDescent="0.15"/>
    <row r="4" spans="2:21" s="102" customFormat="1" ht="13.5" customHeight="1" thickBot="1" x14ac:dyDescent="0.2">
      <c r="O4" s="150" t="s">
        <v>31</v>
      </c>
      <c r="P4" s="150"/>
    </row>
    <row r="5" spans="2:21" s="102" customFormat="1" ht="13.5" customHeight="1" thickBot="1" x14ac:dyDescent="0.2">
      <c r="B5" s="149" t="s">
        <v>0</v>
      </c>
      <c r="C5" s="149" t="s">
        <v>32</v>
      </c>
      <c r="D5" s="149"/>
      <c r="E5" s="151" t="s">
        <v>33</v>
      </c>
      <c r="F5" s="152"/>
      <c r="G5" s="153"/>
      <c r="H5" s="103" t="s">
        <v>1</v>
      </c>
      <c r="I5" s="104" t="s">
        <v>2</v>
      </c>
      <c r="J5" s="105"/>
      <c r="K5" s="106"/>
      <c r="L5" s="22" t="s">
        <v>3</v>
      </c>
      <c r="M5" s="23" t="s">
        <v>4</v>
      </c>
      <c r="N5" s="103"/>
      <c r="O5" s="123" t="s">
        <v>30</v>
      </c>
      <c r="P5" s="103" t="s">
        <v>5</v>
      </c>
      <c r="R5" s="149" t="s">
        <v>0</v>
      </c>
      <c r="S5" s="149" t="s">
        <v>32</v>
      </c>
      <c r="T5" s="149"/>
      <c r="U5" s="104" t="s">
        <v>2</v>
      </c>
    </row>
    <row r="6" spans="2:21" s="102" customFormat="1" ht="13.5" customHeight="1" thickBot="1" x14ac:dyDescent="0.2">
      <c r="B6" s="149"/>
      <c r="C6" s="149"/>
      <c r="D6" s="149"/>
      <c r="E6" s="107" t="s">
        <v>6</v>
      </c>
      <c r="F6" s="108" t="s">
        <v>7</v>
      </c>
      <c r="G6" s="109" t="s">
        <v>8</v>
      </c>
      <c r="H6" s="110" t="s">
        <v>34</v>
      </c>
      <c r="I6" s="111" t="s">
        <v>35</v>
      </c>
      <c r="J6" s="108" t="s">
        <v>9</v>
      </c>
      <c r="K6" s="109" t="s">
        <v>10</v>
      </c>
      <c r="L6" s="93" t="s">
        <v>36</v>
      </c>
      <c r="M6" s="93" t="s">
        <v>11</v>
      </c>
      <c r="N6" s="24" t="s">
        <v>37</v>
      </c>
      <c r="O6" s="24" t="s">
        <v>38</v>
      </c>
      <c r="P6" s="91" t="s">
        <v>39</v>
      </c>
      <c r="R6" s="149"/>
      <c r="S6" s="149"/>
      <c r="T6" s="149"/>
      <c r="U6" s="111" t="s">
        <v>40</v>
      </c>
    </row>
    <row r="7" spans="2:21" s="102" customFormat="1" ht="13.5" customHeight="1" thickBot="1" x14ac:dyDescent="0.2">
      <c r="B7" s="154" t="s">
        <v>26</v>
      </c>
      <c r="C7" s="156">
        <v>29</v>
      </c>
      <c r="D7" s="112" t="s">
        <v>12</v>
      </c>
      <c r="E7" s="4">
        <v>2759000000</v>
      </c>
      <c r="F7" s="1">
        <v>100000000</v>
      </c>
      <c r="G7" s="62">
        <f>E7+F7</f>
        <v>2859000000</v>
      </c>
      <c r="H7" s="5">
        <v>2951184149</v>
      </c>
      <c r="I7" s="55">
        <v>2913107821</v>
      </c>
      <c r="J7" s="124">
        <f>I7-U7</f>
        <v>47081720</v>
      </c>
      <c r="K7" s="125">
        <f>I7*100/U7-100</f>
        <v>1.642752659634624</v>
      </c>
      <c r="L7" s="55">
        <v>0</v>
      </c>
      <c r="M7" s="5">
        <f>H7-I7-L7</f>
        <v>38076328</v>
      </c>
      <c r="N7" s="68">
        <f>SUM(H7/G7*100)</f>
        <v>103.22434938789786</v>
      </c>
      <c r="O7" s="68">
        <f t="shared" ref="O7:O12" si="0">SUM(I7/G7*100)</f>
        <v>101.89254358167193</v>
      </c>
      <c r="P7" s="68">
        <f>SUM(I7/H7*100)</f>
        <v>98.709794913580637</v>
      </c>
      <c r="R7" s="154" t="s">
        <v>26</v>
      </c>
      <c r="S7" s="156">
        <v>28</v>
      </c>
      <c r="T7" s="112" t="s">
        <v>12</v>
      </c>
      <c r="U7" s="55">
        <v>2866026101</v>
      </c>
    </row>
    <row r="8" spans="2:21" s="102" customFormat="1" ht="13.5" customHeight="1" thickBot="1" x14ac:dyDescent="0.2">
      <c r="B8" s="154"/>
      <c r="C8" s="157"/>
      <c r="D8" s="113" t="s">
        <v>13</v>
      </c>
      <c r="E8" s="9">
        <v>35000000</v>
      </c>
      <c r="F8" s="2">
        <v>0</v>
      </c>
      <c r="G8" s="86">
        <f>E8+F8</f>
        <v>35000000</v>
      </c>
      <c r="H8" s="51">
        <v>124005785</v>
      </c>
      <c r="I8" s="54">
        <v>42925334</v>
      </c>
      <c r="J8" s="126">
        <f>I8-U8</f>
        <v>-12772383</v>
      </c>
      <c r="K8" s="127">
        <f>I8*100/U8-100</f>
        <v>-22.931609566690142</v>
      </c>
      <c r="L8" s="54">
        <v>4729607</v>
      </c>
      <c r="M8" s="7">
        <f>H8-I8-L8</f>
        <v>76350844</v>
      </c>
      <c r="N8" s="67">
        <f>SUM(H8/G8*100)</f>
        <v>354.30224285714286</v>
      </c>
      <c r="O8" s="67">
        <f t="shared" si="0"/>
        <v>122.64381142857144</v>
      </c>
      <c r="P8" s="67">
        <f>SUM(I8/H8*100)</f>
        <v>34.615589909777192</v>
      </c>
      <c r="R8" s="154"/>
      <c r="S8" s="157"/>
      <c r="T8" s="113" t="s">
        <v>13</v>
      </c>
      <c r="U8" s="54">
        <v>55697717</v>
      </c>
    </row>
    <row r="9" spans="2:21" s="102" customFormat="1" ht="13.5" customHeight="1" thickBot="1" x14ac:dyDescent="0.2">
      <c r="B9" s="154"/>
      <c r="C9" s="157"/>
      <c r="D9" s="120" t="s">
        <v>14</v>
      </c>
      <c r="E9" s="56">
        <f>E7+E8</f>
        <v>2794000000</v>
      </c>
      <c r="F9" s="56">
        <f>F7+F8</f>
        <v>100000000</v>
      </c>
      <c r="G9" s="20">
        <f t="shared" ref="G9:G24" si="1">E9+F9</f>
        <v>2894000000</v>
      </c>
      <c r="H9" s="63">
        <f>SUM(H7:H8)</f>
        <v>3075189934</v>
      </c>
      <c r="I9" s="56">
        <f>SUM(I7:I8)</f>
        <v>2956033155</v>
      </c>
      <c r="J9" s="128">
        <f>SUM(J7:J8)</f>
        <v>34309337</v>
      </c>
      <c r="K9" s="129">
        <f>I9*100/U9-100</f>
        <v>1.174284057535786</v>
      </c>
      <c r="L9" s="58">
        <f>SUM(L7:L8)</f>
        <v>4729607</v>
      </c>
      <c r="M9" s="60">
        <f>H9-I9-L9</f>
        <v>114427172</v>
      </c>
      <c r="N9" s="97">
        <f>SUM(H9/G9*100)</f>
        <v>106.2608823082239</v>
      </c>
      <c r="O9" s="97">
        <f t="shared" si="0"/>
        <v>102.14350915687629</v>
      </c>
      <c r="P9" s="97">
        <f>SUM(I9/H9*100)</f>
        <v>96.125222130751169</v>
      </c>
      <c r="R9" s="154"/>
      <c r="S9" s="157"/>
      <c r="T9" s="114" t="s">
        <v>14</v>
      </c>
      <c r="U9" s="56">
        <f>SUM(U7:U8)</f>
        <v>2921723818</v>
      </c>
    </row>
    <row r="10" spans="2:21" s="102" customFormat="1" ht="13.5" customHeight="1" thickBot="1" x14ac:dyDescent="0.2">
      <c r="B10" s="154"/>
      <c r="C10" s="156">
        <v>30</v>
      </c>
      <c r="D10" s="112" t="s">
        <v>12</v>
      </c>
      <c r="E10" s="4">
        <v>2833000000</v>
      </c>
      <c r="F10" s="1">
        <v>155000000</v>
      </c>
      <c r="G10" s="62">
        <f t="shared" si="1"/>
        <v>2988000000</v>
      </c>
      <c r="H10" s="5">
        <v>3090594733</v>
      </c>
      <c r="I10" s="55">
        <v>3042910423</v>
      </c>
      <c r="J10" s="124">
        <f>I10-I7</f>
        <v>129802602</v>
      </c>
      <c r="K10" s="125">
        <f>I10*100/I7-100</f>
        <v>4.4558117988039925</v>
      </c>
      <c r="L10" s="55">
        <v>0</v>
      </c>
      <c r="M10" s="5">
        <f>SUM(H10-I10-L10)</f>
        <v>47684310</v>
      </c>
      <c r="N10" s="68">
        <f t="shared" ref="N10:N24" si="2">SUM(H10/G10*100)</f>
        <v>103.43355866800536</v>
      </c>
      <c r="O10" s="68">
        <f t="shared" si="0"/>
        <v>101.83769822623829</v>
      </c>
      <c r="P10" s="68">
        <f t="shared" ref="P10:P24" si="3">SUM(I10/H10*100)</f>
        <v>98.457115405949281</v>
      </c>
      <c r="R10" s="154"/>
      <c r="S10" s="156"/>
      <c r="T10" s="112" t="s">
        <v>12</v>
      </c>
      <c r="U10" s="55"/>
    </row>
    <row r="11" spans="2:21" s="102" customFormat="1" ht="13.5" customHeight="1" thickBot="1" x14ac:dyDescent="0.2">
      <c r="B11" s="154"/>
      <c r="C11" s="157"/>
      <c r="D11" s="113" t="s">
        <v>13</v>
      </c>
      <c r="E11" s="9">
        <v>35000000</v>
      </c>
      <c r="F11" s="2">
        <v>0</v>
      </c>
      <c r="G11" s="86">
        <f t="shared" si="1"/>
        <v>35000000</v>
      </c>
      <c r="H11" s="51">
        <v>114843541</v>
      </c>
      <c r="I11" s="54">
        <v>39279520</v>
      </c>
      <c r="J11" s="126">
        <f>I11-I8</f>
        <v>-3645814</v>
      </c>
      <c r="K11" s="127">
        <f>I11*100/I8-100</f>
        <v>-8.4933852815216255</v>
      </c>
      <c r="L11" s="54">
        <v>6184907</v>
      </c>
      <c r="M11" s="7">
        <f>SUM(H11-I11-L11)</f>
        <v>69379114</v>
      </c>
      <c r="N11" s="67">
        <f t="shared" si="2"/>
        <v>328.12440285714285</v>
      </c>
      <c r="O11" s="67">
        <f t="shared" si="0"/>
        <v>112.2272</v>
      </c>
      <c r="P11" s="67">
        <f t="shared" si="3"/>
        <v>34.202637482242039</v>
      </c>
      <c r="R11" s="154"/>
      <c r="S11" s="157"/>
      <c r="T11" s="113" t="s">
        <v>13</v>
      </c>
      <c r="U11" s="54"/>
    </row>
    <row r="12" spans="2:21" s="102" customFormat="1" ht="13.5" customHeight="1" thickBot="1" x14ac:dyDescent="0.2">
      <c r="B12" s="155"/>
      <c r="C12" s="157"/>
      <c r="D12" s="120" t="s">
        <v>14</v>
      </c>
      <c r="E12" s="56">
        <f>E10+E11</f>
        <v>2868000000</v>
      </c>
      <c r="F12" s="56">
        <f>F10+F11</f>
        <v>155000000</v>
      </c>
      <c r="G12" s="20">
        <f t="shared" si="1"/>
        <v>3023000000</v>
      </c>
      <c r="H12" s="63">
        <f>SUM(H10:H11)</f>
        <v>3205438274</v>
      </c>
      <c r="I12" s="56">
        <f>SUM(I10:I11)</f>
        <v>3082189943</v>
      </c>
      <c r="J12" s="128">
        <f>SUM(J10:J11)</f>
        <v>126156788</v>
      </c>
      <c r="K12" s="129">
        <f>I12*100/I9-100</f>
        <v>4.2677731062187689</v>
      </c>
      <c r="L12" s="58">
        <f>SUM(L10:L11)</f>
        <v>6184907</v>
      </c>
      <c r="M12" s="57">
        <f>SUM(M10:M11)</f>
        <v>117063424</v>
      </c>
      <c r="N12" s="97">
        <f t="shared" si="2"/>
        <v>106.03500740985777</v>
      </c>
      <c r="O12" s="97">
        <f t="shared" si="0"/>
        <v>101.95798686735031</v>
      </c>
      <c r="P12" s="97">
        <f t="shared" si="3"/>
        <v>96.155024041495551</v>
      </c>
      <c r="R12" s="155"/>
      <c r="S12" s="157"/>
      <c r="T12" s="120" t="s">
        <v>14</v>
      </c>
      <c r="U12" s="56">
        <f>SUM(U10:U11)</f>
        <v>0</v>
      </c>
    </row>
    <row r="13" spans="2:21" s="102" customFormat="1" ht="13.5" customHeight="1" thickBot="1" x14ac:dyDescent="0.2">
      <c r="B13" s="154" t="s">
        <v>27</v>
      </c>
      <c r="C13" s="156">
        <f>C$7</f>
        <v>29</v>
      </c>
      <c r="D13" s="112" t="s">
        <v>12</v>
      </c>
      <c r="E13" s="4">
        <v>485000000</v>
      </c>
      <c r="F13" s="1">
        <v>15000000</v>
      </c>
      <c r="G13" s="62">
        <f>E13+F13</f>
        <v>500000000</v>
      </c>
      <c r="H13" s="5">
        <v>511546600</v>
      </c>
      <c r="I13" s="55">
        <v>510449700</v>
      </c>
      <c r="J13" s="124">
        <f>I13-U13</f>
        <v>-39485100</v>
      </c>
      <c r="K13" s="125">
        <f>I13*100/U13-100</f>
        <v>-7.1799602425596589</v>
      </c>
      <c r="L13" s="55">
        <v>0</v>
      </c>
      <c r="M13" s="5">
        <f>H13-I13-L13</f>
        <v>1096900</v>
      </c>
      <c r="N13" s="70">
        <f>SUM(H13/G13*100)</f>
        <v>102.30931999999999</v>
      </c>
      <c r="O13" s="68">
        <f>SUM(I13/G13*100)</f>
        <v>102.08994</v>
      </c>
      <c r="P13" s="68">
        <f t="shared" si="3"/>
        <v>99.785571832556414</v>
      </c>
      <c r="R13" s="154" t="s">
        <v>27</v>
      </c>
      <c r="S13" s="156">
        <f>S$7</f>
        <v>28</v>
      </c>
      <c r="T13" s="112" t="s">
        <v>12</v>
      </c>
      <c r="U13" s="55">
        <v>549934800</v>
      </c>
    </row>
    <row r="14" spans="2:21" s="102" customFormat="1" ht="13.5" customHeight="1" thickBot="1" x14ac:dyDescent="0.2">
      <c r="B14" s="154"/>
      <c r="C14" s="157"/>
      <c r="D14" s="113" t="s">
        <v>13</v>
      </c>
      <c r="E14" s="9">
        <v>500000</v>
      </c>
      <c r="F14" s="2">
        <v>0</v>
      </c>
      <c r="G14" s="86">
        <f>E14+F14</f>
        <v>500000</v>
      </c>
      <c r="H14" s="7">
        <v>3480170</v>
      </c>
      <c r="I14" s="54">
        <v>1635500</v>
      </c>
      <c r="J14" s="126">
        <f>I14-U14</f>
        <v>-1315301</v>
      </c>
      <c r="K14" s="127">
        <f>I14*100/U14-100</f>
        <v>-44.574371501161885</v>
      </c>
      <c r="L14" s="54">
        <v>240270</v>
      </c>
      <c r="M14" s="7">
        <f>H14-I14-L14</f>
        <v>1604400</v>
      </c>
      <c r="N14" s="71">
        <f>SUM(H14/G14*100)</f>
        <v>696.03399999999999</v>
      </c>
      <c r="O14" s="67">
        <f>SUM(I14/G14*100)</f>
        <v>327.09999999999997</v>
      </c>
      <c r="P14" s="67">
        <f t="shared" si="3"/>
        <v>46.994830712292789</v>
      </c>
      <c r="R14" s="154"/>
      <c r="S14" s="157"/>
      <c r="T14" s="113" t="s">
        <v>13</v>
      </c>
      <c r="U14" s="54">
        <v>2950801</v>
      </c>
    </row>
    <row r="15" spans="2:21" s="102" customFormat="1" ht="13.5" customHeight="1" thickBot="1" x14ac:dyDescent="0.2">
      <c r="B15" s="154"/>
      <c r="C15" s="158"/>
      <c r="D15" s="114" t="s">
        <v>14</v>
      </c>
      <c r="E15" s="56">
        <f>E13+E14</f>
        <v>485500000</v>
      </c>
      <c r="F15" s="56">
        <f>F13+F14</f>
        <v>15000000</v>
      </c>
      <c r="G15" s="20">
        <f t="shared" si="1"/>
        <v>500500000</v>
      </c>
      <c r="H15" s="63">
        <f>SUM(H13:H14)</f>
        <v>515026770</v>
      </c>
      <c r="I15" s="56">
        <f>SUM(I13:I14)</f>
        <v>512085200</v>
      </c>
      <c r="J15" s="128">
        <f>SUM(J13:J14)</f>
        <v>-40800401</v>
      </c>
      <c r="K15" s="129">
        <f>I15*100/U15-100</f>
        <v>-7.3795376342239081</v>
      </c>
      <c r="L15" s="58">
        <f>SUM(L13:L14)</f>
        <v>240270</v>
      </c>
      <c r="M15" s="60">
        <f>H15-I15-L15</f>
        <v>2701300</v>
      </c>
      <c r="N15" s="77">
        <f>SUM(H15/G15*100)</f>
        <v>102.90245154845155</v>
      </c>
      <c r="O15" s="78">
        <f>SUM(I15/G15*100)</f>
        <v>102.31472527472528</v>
      </c>
      <c r="P15" s="78">
        <f t="shared" si="3"/>
        <v>99.428851047878538</v>
      </c>
      <c r="R15" s="154"/>
      <c r="S15" s="158"/>
      <c r="T15" s="114" t="s">
        <v>14</v>
      </c>
      <c r="U15" s="56">
        <f>SUM(U13:U14)</f>
        <v>552885601</v>
      </c>
    </row>
    <row r="16" spans="2:21" s="102" customFormat="1" ht="13.5" customHeight="1" thickBot="1" x14ac:dyDescent="0.2">
      <c r="B16" s="154"/>
      <c r="C16" s="156">
        <f>C$10</f>
        <v>30</v>
      </c>
      <c r="D16" s="112" t="s">
        <v>12</v>
      </c>
      <c r="E16" s="4">
        <v>473000000</v>
      </c>
      <c r="F16" s="1">
        <v>60000000</v>
      </c>
      <c r="G16" s="62">
        <f t="shared" si="1"/>
        <v>533000000</v>
      </c>
      <c r="H16" s="5">
        <v>541493300</v>
      </c>
      <c r="I16" s="55">
        <v>539181100</v>
      </c>
      <c r="J16" s="124">
        <f>I16-I13</f>
        <v>28731400</v>
      </c>
      <c r="K16" s="125">
        <f>I16*100/I13-100</f>
        <v>5.6286447028962954</v>
      </c>
      <c r="L16" s="55">
        <v>0</v>
      </c>
      <c r="M16" s="5">
        <f>SUM(H16-I16-L16)</f>
        <v>2312200</v>
      </c>
      <c r="N16" s="70">
        <f t="shared" si="2"/>
        <v>101.59348968105067</v>
      </c>
      <c r="O16" s="68">
        <f>SUM(I16/G16*100)</f>
        <v>101.15968105065667</v>
      </c>
      <c r="P16" s="68">
        <f t="shared" si="3"/>
        <v>99.572995640019926</v>
      </c>
      <c r="R16" s="154"/>
      <c r="S16" s="156"/>
      <c r="T16" s="112" t="s">
        <v>12</v>
      </c>
      <c r="U16" s="55"/>
    </row>
    <row r="17" spans="2:21" s="102" customFormat="1" ht="13.5" customHeight="1" thickBot="1" x14ac:dyDescent="0.2">
      <c r="B17" s="154"/>
      <c r="C17" s="157"/>
      <c r="D17" s="113" t="s">
        <v>13</v>
      </c>
      <c r="E17" s="9">
        <v>500000</v>
      </c>
      <c r="F17" s="2">
        <v>0</v>
      </c>
      <c r="G17" s="86">
        <f t="shared" si="1"/>
        <v>500000</v>
      </c>
      <c r="H17" s="7">
        <v>2646100</v>
      </c>
      <c r="I17" s="54">
        <v>944552</v>
      </c>
      <c r="J17" s="130">
        <f>I17-I14</f>
        <v>-690948</v>
      </c>
      <c r="K17" s="127">
        <f>I17*100/I14-100</f>
        <v>-42.246896973402627</v>
      </c>
      <c r="L17" s="54">
        <v>50000</v>
      </c>
      <c r="M17" s="7">
        <f>SUM(H17-I17-L17)</f>
        <v>1651548</v>
      </c>
      <c r="N17" s="71">
        <f t="shared" si="2"/>
        <v>529.22</v>
      </c>
      <c r="O17" s="67">
        <f t="shared" ref="O17:O25" si="4">SUM(I17/G17*100)</f>
        <v>188.91039999999998</v>
      </c>
      <c r="P17" s="67">
        <f>SUM(I17/H17*100)</f>
        <v>35.696005441971202</v>
      </c>
      <c r="R17" s="154"/>
      <c r="S17" s="157"/>
      <c r="T17" s="113" t="s">
        <v>13</v>
      </c>
      <c r="U17" s="54"/>
    </row>
    <row r="18" spans="2:21" s="102" customFormat="1" ht="13.5" customHeight="1" thickBot="1" x14ac:dyDescent="0.2">
      <c r="B18" s="154"/>
      <c r="C18" s="158"/>
      <c r="D18" s="114" t="s">
        <v>14</v>
      </c>
      <c r="E18" s="56">
        <f>E16+E17</f>
        <v>473500000</v>
      </c>
      <c r="F18" s="56">
        <f>F16+F17</f>
        <v>60000000</v>
      </c>
      <c r="G18" s="86">
        <f t="shared" si="1"/>
        <v>533500000</v>
      </c>
      <c r="H18" s="57">
        <f>SUM(H16:H17)</f>
        <v>544139400</v>
      </c>
      <c r="I18" s="56">
        <f>SUM(I16:I17)</f>
        <v>540125652</v>
      </c>
      <c r="J18" s="131">
        <f>SUM(J16:J17)</f>
        <v>28040452</v>
      </c>
      <c r="K18" s="132">
        <f>I18*100/I15-100</f>
        <v>5.4757395839598502</v>
      </c>
      <c r="L18" s="45">
        <f>SUM(L16:L17)</f>
        <v>50000</v>
      </c>
      <c r="M18" s="60">
        <f>SUM(H18-I18-L18)</f>
        <v>3963748</v>
      </c>
      <c r="N18" s="77">
        <f t="shared" si="2"/>
        <v>101.99426429240863</v>
      </c>
      <c r="O18" s="78">
        <f t="shared" si="4"/>
        <v>101.24192164948454</v>
      </c>
      <c r="P18" s="78">
        <f t="shared" si="3"/>
        <v>99.262367694748804</v>
      </c>
      <c r="R18" s="154"/>
      <c r="S18" s="158"/>
      <c r="T18" s="114" t="s">
        <v>14</v>
      </c>
      <c r="U18" s="56">
        <f>SUM(U16:U17)</f>
        <v>0</v>
      </c>
    </row>
    <row r="19" spans="2:21" s="102" customFormat="1" ht="13.5" customHeight="1" thickBot="1" x14ac:dyDescent="0.2">
      <c r="B19" s="154" t="s">
        <v>15</v>
      </c>
      <c r="C19" s="156">
        <f>C$7</f>
        <v>29</v>
      </c>
      <c r="D19" s="112" t="s">
        <v>12</v>
      </c>
      <c r="E19" s="4">
        <v>3196000000</v>
      </c>
      <c r="F19" s="1">
        <v>110000000</v>
      </c>
      <c r="G19" s="62">
        <f>E19+F19</f>
        <v>3306000000</v>
      </c>
      <c r="H19" s="5">
        <v>3342544590</v>
      </c>
      <c r="I19" s="55">
        <v>3325043772</v>
      </c>
      <c r="J19" s="124">
        <f>I19-U19</f>
        <v>42138072</v>
      </c>
      <c r="K19" s="125">
        <f>I19*100/U19-100</f>
        <v>1.2835602314132899</v>
      </c>
      <c r="L19" s="55"/>
      <c r="M19" s="5">
        <f>H19-I19-L19</f>
        <v>17500818</v>
      </c>
      <c r="N19" s="70">
        <f t="shared" si="2"/>
        <v>101.10540199637023</v>
      </c>
      <c r="O19" s="68">
        <f t="shared" si="4"/>
        <v>100.57603666061705</v>
      </c>
      <c r="P19" s="68">
        <f t="shared" si="3"/>
        <v>99.476422302566803</v>
      </c>
      <c r="R19" s="154" t="s">
        <v>15</v>
      </c>
      <c r="S19" s="156">
        <f>S$7</f>
        <v>28</v>
      </c>
      <c r="T19" s="112" t="s">
        <v>12</v>
      </c>
      <c r="U19" s="55">
        <v>3282905700</v>
      </c>
    </row>
    <row r="20" spans="2:21" s="102" customFormat="1" ht="13.5" customHeight="1" thickBot="1" x14ac:dyDescent="0.2">
      <c r="B20" s="154"/>
      <c r="C20" s="157"/>
      <c r="D20" s="113" t="s">
        <v>13</v>
      </c>
      <c r="E20" s="9">
        <v>20000000</v>
      </c>
      <c r="F20" s="2">
        <v>0</v>
      </c>
      <c r="G20" s="86">
        <f>E20+F20</f>
        <v>20000000</v>
      </c>
      <c r="H20" s="7">
        <v>59246543</v>
      </c>
      <c r="I20" s="54">
        <v>22579072</v>
      </c>
      <c r="J20" s="126">
        <f>I20-U20</f>
        <v>-9543813</v>
      </c>
      <c r="K20" s="127">
        <f>I20*100/U20-100</f>
        <v>-29.710323341132025</v>
      </c>
      <c r="L20" s="54">
        <v>3445972</v>
      </c>
      <c r="M20" s="7">
        <f>H20-I20-L20</f>
        <v>33221499</v>
      </c>
      <c r="N20" s="71">
        <f t="shared" si="2"/>
        <v>296.23271499999998</v>
      </c>
      <c r="O20" s="67">
        <f t="shared" si="4"/>
        <v>112.89536</v>
      </c>
      <c r="P20" s="67">
        <f t="shared" si="3"/>
        <v>38.110361983483152</v>
      </c>
      <c r="R20" s="154"/>
      <c r="S20" s="157"/>
      <c r="T20" s="113" t="s">
        <v>13</v>
      </c>
      <c r="U20" s="54">
        <v>32122885</v>
      </c>
    </row>
    <row r="21" spans="2:21" s="102" customFormat="1" ht="13.5" customHeight="1" thickBot="1" x14ac:dyDescent="0.2">
      <c r="B21" s="154"/>
      <c r="C21" s="158"/>
      <c r="D21" s="114" t="s">
        <v>14</v>
      </c>
      <c r="E21" s="56">
        <f>E19+E20</f>
        <v>3216000000</v>
      </c>
      <c r="F21" s="56">
        <f>F19+F20</f>
        <v>110000000</v>
      </c>
      <c r="G21" s="86">
        <f t="shared" si="1"/>
        <v>3326000000</v>
      </c>
      <c r="H21" s="57">
        <f>SUM(H19:H20)</f>
        <v>3401791133</v>
      </c>
      <c r="I21" s="56">
        <f>SUM(I19:I20)</f>
        <v>3347622844</v>
      </c>
      <c r="J21" s="128">
        <f>SUM(J19:J20)</f>
        <v>32594259</v>
      </c>
      <c r="K21" s="129">
        <f>I21*100/U21-100</f>
        <v>0.98322708731635089</v>
      </c>
      <c r="L21" s="58">
        <f>SUM(L19:L20)</f>
        <v>3445972</v>
      </c>
      <c r="M21" s="60">
        <f>H21-I21-L21</f>
        <v>50722317</v>
      </c>
      <c r="N21" s="77">
        <f t="shared" si="2"/>
        <v>102.27874723391461</v>
      </c>
      <c r="O21" s="78">
        <f t="shared" si="4"/>
        <v>100.65011557426338</v>
      </c>
      <c r="P21" s="78">
        <f t="shared" si="3"/>
        <v>98.407653883434349</v>
      </c>
      <c r="R21" s="154"/>
      <c r="S21" s="158"/>
      <c r="T21" s="114" t="s">
        <v>14</v>
      </c>
      <c r="U21" s="56">
        <f>SUM(U19:U20)</f>
        <v>3315028585</v>
      </c>
    </row>
    <row r="22" spans="2:21" ht="13.5" customHeight="1" thickBot="1" x14ac:dyDescent="0.2">
      <c r="B22" s="154"/>
      <c r="C22" s="156">
        <f>C$10</f>
        <v>30</v>
      </c>
      <c r="D22" s="112" t="s">
        <v>12</v>
      </c>
      <c r="E22" s="4">
        <v>3281000000</v>
      </c>
      <c r="F22" s="1"/>
      <c r="G22" s="62">
        <f t="shared" si="1"/>
        <v>3281000000</v>
      </c>
      <c r="H22" s="5">
        <v>3366999020</v>
      </c>
      <c r="I22" s="55">
        <v>3350226794</v>
      </c>
      <c r="J22" s="124">
        <f>I22-I19</f>
        <v>25183022</v>
      </c>
      <c r="K22" s="125">
        <f>I22*100/I19-100</f>
        <v>0.75737414984021711</v>
      </c>
      <c r="L22" s="55">
        <v>226920</v>
      </c>
      <c r="M22" s="5">
        <f>SUM(H22-I22-L22)</f>
        <v>16545306</v>
      </c>
      <c r="N22" s="70">
        <f t="shared" si="2"/>
        <v>102.62112221883572</v>
      </c>
      <c r="O22" s="68">
        <f t="shared" si="4"/>
        <v>102.10992971654984</v>
      </c>
      <c r="P22" s="68">
        <f t="shared" si="3"/>
        <v>99.501864244676852</v>
      </c>
      <c r="R22" s="154"/>
      <c r="S22" s="156"/>
      <c r="T22" s="112" t="s">
        <v>12</v>
      </c>
      <c r="U22" s="55"/>
    </row>
    <row r="23" spans="2:21" ht="13.5" customHeight="1" thickBot="1" x14ac:dyDescent="0.2">
      <c r="B23" s="154"/>
      <c r="C23" s="157"/>
      <c r="D23" s="113" t="s">
        <v>13</v>
      </c>
      <c r="E23" s="9">
        <v>15000000</v>
      </c>
      <c r="F23" s="2">
        <v>0</v>
      </c>
      <c r="G23" s="86">
        <f t="shared" si="1"/>
        <v>15000000</v>
      </c>
      <c r="H23" s="7">
        <v>50398079</v>
      </c>
      <c r="I23" s="54">
        <v>14687885</v>
      </c>
      <c r="J23" s="130">
        <f>I23-I20</f>
        <v>-7891187</v>
      </c>
      <c r="K23" s="129">
        <f>I23*100/I20-100</f>
        <v>-34.949120140987191</v>
      </c>
      <c r="L23" s="54">
        <v>4971840</v>
      </c>
      <c r="M23" s="7">
        <f>SUM(H23-I23-L23)</f>
        <v>30738354</v>
      </c>
      <c r="N23" s="71">
        <f t="shared" si="2"/>
        <v>335.98719333333332</v>
      </c>
      <c r="O23" s="67">
        <f t="shared" si="4"/>
        <v>97.919233333333338</v>
      </c>
      <c r="P23" s="67">
        <f t="shared" si="3"/>
        <v>29.14373978420884</v>
      </c>
      <c r="R23" s="154"/>
      <c r="S23" s="157"/>
      <c r="T23" s="113" t="s">
        <v>13</v>
      </c>
      <c r="U23" s="54"/>
    </row>
    <row r="24" spans="2:21" ht="13.5" customHeight="1" thickBot="1" x14ac:dyDescent="0.2">
      <c r="B24" s="154"/>
      <c r="C24" s="158"/>
      <c r="D24" s="114" t="s">
        <v>14</v>
      </c>
      <c r="E24" s="56">
        <f>E22+E23</f>
        <v>3296000000</v>
      </c>
      <c r="F24" s="56">
        <f>F22+F23</f>
        <v>0</v>
      </c>
      <c r="G24" s="86">
        <f t="shared" si="1"/>
        <v>3296000000</v>
      </c>
      <c r="H24" s="60">
        <f>SUM(H22:H23)</f>
        <v>3417397099</v>
      </c>
      <c r="I24" s="56">
        <f>SUM(I22:I23)</f>
        <v>3364914679</v>
      </c>
      <c r="J24" s="131">
        <f>SUM(J22:J23)</f>
        <v>17291835</v>
      </c>
      <c r="K24" s="133">
        <f>I24*100/I21-100</f>
        <v>0.51654071577962668</v>
      </c>
      <c r="L24" s="58">
        <f>SUM(L22:L23)</f>
        <v>5198760</v>
      </c>
      <c r="M24" s="60">
        <f>SUM(H24-I24-L24)</f>
        <v>47283660</v>
      </c>
      <c r="N24" s="77">
        <f t="shared" si="2"/>
        <v>103.68316441140777</v>
      </c>
      <c r="O24" s="78">
        <f t="shared" si="4"/>
        <v>102.09085797936895</v>
      </c>
      <c r="P24" s="78">
        <f t="shared" si="3"/>
        <v>98.464257489556672</v>
      </c>
      <c r="R24" s="154"/>
      <c r="S24" s="158"/>
      <c r="T24" s="114" t="s">
        <v>14</v>
      </c>
      <c r="U24" s="56">
        <f>SUM(U22:U23)</f>
        <v>0</v>
      </c>
    </row>
    <row r="25" spans="2:21" s="102" customFormat="1" ht="13.5" customHeight="1" thickBot="1" x14ac:dyDescent="0.2">
      <c r="B25" s="159" t="s">
        <v>24</v>
      </c>
      <c r="C25" s="156">
        <f>C$7</f>
        <v>29</v>
      </c>
      <c r="D25" s="112" t="s">
        <v>12</v>
      </c>
      <c r="E25" s="4">
        <v>25731000</v>
      </c>
      <c r="F25" s="1">
        <v>0</v>
      </c>
      <c r="G25" s="62">
        <f>E25+F25</f>
        <v>25731000</v>
      </c>
      <c r="H25" s="5">
        <v>25731000</v>
      </c>
      <c r="I25" s="55">
        <v>25731000</v>
      </c>
      <c r="J25" s="124">
        <f>I25-U25</f>
        <v>-900</v>
      </c>
      <c r="K25" s="125">
        <f>I25*100/U25-100</f>
        <v>-3.497604141159627E-3</v>
      </c>
      <c r="L25" s="46">
        <v>0</v>
      </c>
      <c r="M25" s="5">
        <v>0</v>
      </c>
      <c r="N25" s="70">
        <f>SUM(H25/G25*100)</f>
        <v>100</v>
      </c>
      <c r="O25" s="68">
        <f t="shared" si="4"/>
        <v>100</v>
      </c>
      <c r="P25" s="68">
        <f>SUM(I25/H25*100)</f>
        <v>100</v>
      </c>
      <c r="R25" s="159" t="s">
        <v>24</v>
      </c>
      <c r="S25" s="156">
        <f>S$7</f>
        <v>28</v>
      </c>
      <c r="T25" s="112" t="s">
        <v>12</v>
      </c>
      <c r="U25" s="55">
        <v>25731900</v>
      </c>
    </row>
    <row r="26" spans="2:21" s="102" customFormat="1" ht="13.5" customHeight="1" thickBot="1" x14ac:dyDescent="0.2">
      <c r="B26" s="159"/>
      <c r="C26" s="157"/>
      <c r="D26" s="113" t="s">
        <v>13</v>
      </c>
      <c r="E26" s="36" t="s">
        <v>16</v>
      </c>
      <c r="F26" s="36" t="s">
        <v>16</v>
      </c>
      <c r="G26" s="36" t="s">
        <v>16</v>
      </c>
      <c r="H26" s="35" t="s">
        <v>23</v>
      </c>
      <c r="I26" s="36" t="s">
        <v>23</v>
      </c>
      <c r="J26" s="134" t="s">
        <v>16</v>
      </c>
      <c r="K26" s="135" t="s">
        <v>16</v>
      </c>
      <c r="L26" s="76" t="s">
        <v>16</v>
      </c>
      <c r="M26" s="79" t="s">
        <v>16</v>
      </c>
      <c r="N26" s="80" t="s">
        <v>16</v>
      </c>
      <c r="O26" s="80" t="s">
        <v>16</v>
      </c>
      <c r="P26" s="80" t="s">
        <v>16</v>
      </c>
      <c r="R26" s="159"/>
      <c r="S26" s="157"/>
      <c r="T26" s="113" t="s">
        <v>13</v>
      </c>
      <c r="U26" s="36" t="s">
        <v>23</v>
      </c>
    </row>
    <row r="27" spans="2:21" s="102" customFormat="1" ht="13.5" customHeight="1" thickBot="1" x14ac:dyDescent="0.2">
      <c r="B27" s="159"/>
      <c r="C27" s="158"/>
      <c r="D27" s="114" t="s">
        <v>14</v>
      </c>
      <c r="E27" s="56">
        <f>E25</f>
        <v>25731000</v>
      </c>
      <c r="F27" s="15">
        <v>0</v>
      </c>
      <c r="G27" s="86">
        <f>E27+F27</f>
        <v>25731000</v>
      </c>
      <c r="H27" s="60">
        <f>SUM(H25:H26)</f>
        <v>25731000</v>
      </c>
      <c r="I27" s="12">
        <f>SUM(I25:I26)</f>
        <v>25731000</v>
      </c>
      <c r="J27" s="128">
        <f>SUM(J25:J26)</f>
        <v>-900</v>
      </c>
      <c r="K27" s="133">
        <f>I27*100/U27-100</f>
        <v>-3.497604141159627E-3</v>
      </c>
      <c r="L27" s="45">
        <v>0</v>
      </c>
      <c r="M27" s="14">
        <v>0</v>
      </c>
      <c r="N27" s="72">
        <f>SUM(H27/G27*100)</f>
        <v>100</v>
      </c>
      <c r="O27" s="69">
        <f>SUM(I27/G27*100)</f>
        <v>100</v>
      </c>
      <c r="P27" s="69">
        <f>SUM(I27/H27*100)</f>
        <v>100</v>
      </c>
      <c r="R27" s="159"/>
      <c r="S27" s="158"/>
      <c r="T27" s="114" t="s">
        <v>14</v>
      </c>
      <c r="U27" s="12">
        <f>SUM(U25:U26)</f>
        <v>25731900</v>
      </c>
    </row>
    <row r="28" spans="2:21" s="102" customFormat="1" ht="13.5" customHeight="1" thickBot="1" x14ac:dyDescent="0.2">
      <c r="B28" s="159"/>
      <c r="C28" s="156">
        <f>C$10</f>
        <v>30</v>
      </c>
      <c r="D28" s="112" t="s">
        <v>12</v>
      </c>
      <c r="E28" s="4">
        <v>25731000</v>
      </c>
      <c r="F28" s="1">
        <v>0</v>
      </c>
      <c r="G28" s="62">
        <f>E28+F28</f>
        <v>25731000</v>
      </c>
      <c r="H28" s="5">
        <v>25731100</v>
      </c>
      <c r="I28" s="55">
        <v>25731100</v>
      </c>
      <c r="J28" s="124">
        <f>I28-I25</f>
        <v>100</v>
      </c>
      <c r="K28" s="125">
        <f>I28*100/I25-100</f>
        <v>3.88636275303611E-4</v>
      </c>
      <c r="L28" s="55">
        <v>0</v>
      </c>
      <c r="M28" s="5">
        <f>SUM(H28-I28-L28)</f>
        <v>0</v>
      </c>
      <c r="N28" s="70">
        <f>SUM(H28/G28*100)</f>
        <v>100.00038863627532</v>
      </c>
      <c r="O28" s="68">
        <f>SUM(I28/G28*100)</f>
        <v>100.00038863627532</v>
      </c>
      <c r="P28" s="68">
        <f>SUM(I28/H28*100)</f>
        <v>100</v>
      </c>
      <c r="R28" s="159"/>
      <c r="S28" s="156"/>
      <c r="T28" s="112" t="s">
        <v>12</v>
      </c>
      <c r="U28" s="55"/>
    </row>
    <row r="29" spans="2:21" s="102" customFormat="1" ht="13.5" customHeight="1" thickBot="1" x14ac:dyDescent="0.2">
      <c r="B29" s="159"/>
      <c r="C29" s="157"/>
      <c r="D29" s="113" t="s">
        <v>13</v>
      </c>
      <c r="E29" s="36" t="s">
        <v>16</v>
      </c>
      <c r="F29" s="36" t="s">
        <v>16</v>
      </c>
      <c r="G29" s="36" t="s">
        <v>16</v>
      </c>
      <c r="H29" s="35" t="s">
        <v>41</v>
      </c>
      <c r="I29" s="36" t="s">
        <v>41</v>
      </c>
      <c r="J29" s="134" t="s">
        <v>41</v>
      </c>
      <c r="K29" s="135" t="s">
        <v>16</v>
      </c>
      <c r="L29" s="75" t="s">
        <v>16</v>
      </c>
      <c r="M29" s="80" t="s">
        <v>16</v>
      </c>
      <c r="N29" s="80" t="s">
        <v>16</v>
      </c>
      <c r="O29" s="80" t="s">
        <v>16</v>
      </c>
      <c r="P29" s="80" t="s">
        <v>16</v>
      </c>
      <c r="R29" s="159"/>
      <c r="S29" s="157"/>
      <c r="T29" s="113" t="s">
        <v>13</v>
      </c>
      <c r="U29" s="36" t="s">
        <v>23</v>
      </c>
    </row>
    <row r="30" spans="2:21" s="102" customFormat="1" ht="13.5" customHeight="1" thickBot="1" x14ac:dyDescent="0.2">
      <c r="B30" s="159"/>
      <c r="C30" s="158"/>
      <c r="D30" s="114" t="s">
        <v>14</v>
      </c>
      <c r="E30" s="56">
        <f>E28</f>
        <v>25731000</v>
      </c>
      <c r="F30" s="56">
        <v>0</v>
      </c>
      <c r="G30" s="86">
        <f t="shared" ref="G30:G36" si="5">E30+F30</f>
        <v>25731000</v>
      </c>
      <c r="H30" s="60">
        <f>SUM(H28:H29)</f>
        <v>25731100</v>
      </c>
      <c r="I30" s="12">
        <f>SUM(I28:I29)</f>
        <v>25731100</v>
      </c>
      <c r="J30" s="131">
        <f>SUM(J28:J29)</f>
        <v>100</v>
      </c>
      <c r="K30" s="136">
        <f>I30*100/I27-100</f>
        <v>3.88636275303611E-4</v>
      </c>
      <c r="L30" s="58">
        <v>0</v>
      </c>
      <c r="M30" s="14">
        <f>SUM(H30-I30-L30)</f>
        <v>0</v>
      </c>
      <c r="N30" s="72">
        <f t="shared" ref="N30:N36" si="6">SUM(H30/G30*100)</f>
        <v>100.00038863627532</v>
      </c>
      <c r="O30" s="69">
        <f t="shared" ref="O30:O36" si="7">SUM(I30/G30*100)</f>
        <v>100.00038863627532</v>
      </c>
      <c r="P30" s="69">
        <f t="shared" ref="P30:P36" si="8">SUM(I30/H30*100)</f>
        <v>100</v>
      </c>
      <c r="R30" s="159"/>
      <c r="S30" s="158"/>
      <c r="T30" s="114" t="s">
        <v>14</v>
      </c>
      <c r="U30" s="12">
        <f>SUM(U28:U29)</f>
        <v>0</v>
      </c>
    </row>
    <row r="31" spans="2:21" s="102" customFormat="1" ht="13.5" customHeight="1" thickBot="1" x14ac:dyDescent="0.2">
      <c r="B31" s="154" t="s">
        <v>17</v>
      </c>
      <c r="C31" s="156">
        <f>C$7</f>
        <v>29</v>
      </c>
      <c r="D31" s="112" t="s">
        <v>12</v>
      </c>
      <c r="E31" s="4">
        <v>112000000</v>
      </c>
      <c r="F31" s="1">
        <v>5000000</v>
      </c>
      <c r="G31" s="62">
        <f>E31+F31</f>
        <v>117000000</v>
      </c>
      <c r="H31" s="57">
        <v>120378700</v>
      </c>
      <c r="I31" s="58">
        <v>117926179</v>
      </c>
      <c r="J31" s="124">
        <f>I31-U31</f>
        <v>6774379</v>
      </c>
      <c r="K31" s="125">
        <f>I31*100/U31-100</f>
        <v>6.0947092174845636</v>
      </c>
      <c r="L31" s="5">
        <v>0</v>
      </c>
      <c r="M31" s="5">
        <f>H31-I31-L31</f>
        <v>2452521</v>
      </c>
      <c r="N31" s="70">
        <f t="shared" si="6"/>
        <v>102.88777777777779</v>
      </c>
      <c r="O31" s="68">
        <f t="shared" si="7"/>
        <v>100.79160598290598</v>
      </c>
      <c r="P31" s="68">
        <f t="shared" si="8"/>
        <v>97.962661999174273</v>
      </c>
      <c r="R31" s="154" t="s">
        <v>17</v>
      </c>
      <c r="S31" s="156">
        <f>S$7</f>
        <v>28</v>
      </c>
      <c r="T31" s="112" t="s">
        <v>12</v>
      </c>
      <c r="U31" s="58">
        <v>111151800</v>
      </c>
    </row>
    <row r="32" spans="2:21" s="102" customFormat="1" ht="13.5" customHeight="1" thickBot="1" x14ac:dyDescent="0.2">
      <c r="B32" s="154"/>
      <c r="C32" s="157"/>
      <c r="D32" s="113" t="s">
        <v>13</v>
      </c>
      <c r="E32" s="9">
        <v>1000000</v>
      </c>
      <c r="F32" s="2">
        <v>0</v>
      </c>
      <c r="G32" s="86">
        <f>E32+F32</f>
        <v>1000000</v>
      </c>
      <c r="H32" s="7">
        <v>6929905</v>
      </c>
      <c r="I32" s="54">
        <v>1576922</v>
      </c>
      <c r="J32" s="126">
        <f>I32-U32</f>
        <v>-309000</v>
      </c>
      <c r="K32" s="127">
        <f>I32*100/U32-100</f>
        <v>-16.384558852380962</v>
      </c>
      <c r="L32" s="54">
        <v>986100</v>
      </c>
      <c r="M32" s="7">
        <f>H32-I32-L32</f>
        <v>4366883</v>
      </c>
      <c r="N32" s="71">
        <f t="shared" si="6"/>
        <v>692.9905</v>
      </c>
      <c r="O32" s="67">
        <f t="shared" si="7"/>
        <v>157.69219999999999</v>
      </c>
      <c r="P32" s="67">
        <f t="shared" si="8"/>
        <v>22.755319156611815</v>
      </c>
      <c r="R32" s="154"/>
      <c r="S32" s="157"/>
      <c r="T32" s="113" t="s">
        <v>13</v>
      </c>
      <c r="U32" s="54">
        <v>1885922</v>
      </c>
    </row>
    <row r="33" spans="2:21" s="102" customFormat="1" ht="13.5" customHeight="1" thickBot="1" x14ac:dyDescent="0.2">
      <c r="B33" s="154"/>
      <c r="C33" s="158"/>
      <c r="D33" s="114" t="s">
        <v>14</v>
      </c>
      <c r="E33" s="56">
        <f>E31+E32</f>
        <v>113000000</v>
      </c>
      <c r="F33" s="56">
        <f>F31+F32</f>
        <v>5000000</v>
      </c>
      <c r="G33" s="86">
        <f>E33+F33</f>
        <v>118000000</v>
      </c>
      <c r="H33" s="60">
        <f>SUM(H31:H32)</f>
        <v>127308605</v>
      </c>
      <c r="I33" s="12">
        <f>SUM(I31:I32)</f>
        <v>119503101</v>
      </c>
      <c r="J33" s="128">
        <f>SUM(J31:J32)</f>
        <v>6465379</v>
      </c>
      <c r="K33" s="129">
        <f>I33*100/U33-100</f>
        <v>5.7196649805097763</v>
      </c>
      <c r="L33" s="14">
        <f>SUM(L31:L32)</f>
        <v>986100</v>
      </c>
      <c r="M33" s="60">
        <f>H33-I33-L33</f>
        <v>6819404</v>
      </c>
      <c r="N33" s="90">
        <f t="shared" si="6"/>
        <v>107.88864830508476</v>
      </c>
      <c r="O33" s="78">
        <f t="shared" si="7"/>
        <v>101.27381440677968</v>
      </c>
      <c r="P33" s="78">
        <f t="shared" si="8"/>
        <v>93.86883235426231</v>
      </c>
      <c r="R33" s="154"/>
      <c r="S33" s="158"/>
      <c r="T33" s="114" t="s">
        <v>14</v>
      </c>
      <c r="U33" s="12">
        <f>SUM(U31:U32)</f>
        <v>113037722</v>
      </c>
    </row>
    <row r="34" spans="2:21" s="102" customFormat="1" ht="13.5" customHeight="1" thickBot="1" x14ac:dyDescent="0.2">
      <c r="B34" s="154"/>
      <c r="C34" s="156">
        <f>C$10</f>
        <v>30</v>
      </c>
      <c r="D34" s="112" t="s">
        <v>12</v>
      </c>
      <c r="E34" s="4">
        <v>118000000</v>
      </c>
      <c r="F34" s="1"/>
      <c r="G34" s="62">
        <f t="shared" si="5"/>
        <v>118000000</v>
      </c>
      <c r="H34" s="57">
        <v>125248400</v>
      </c>
      <c r="I34" s="58">
        <v>123193400</v>
      </c>
      <c r="J34" s="1">
        <f>I34-I31</f>
        <v>5267221</v>
      </c>
      <c r="K34" s="73">
        <f>I34*100/I31-100</f>
        <v>4.466540885718004</v>
      </c>
      <c r="L34" s="5">
        <v>0</v>
      </c>
      <c r="M34" s="5">
        <f>SUM(H34-I34-L34)</f>
        <v>2055000</v>
      </c>
      <c r="N34" s="70">
        <f t="shared" si="6"/>
        <v>106.14271186440678</v>
      </c>
      <c r="O34" s="68">
        <f t="shared" si="7"/>
        <v>104.40118644067798</v>
      </c>
      <c r="P34" s="68">
        <f t="shared" si="8"/>
        <v>98.359260477578957</v>
      </c>
      <c r="R34" s="154"/>
      <c r="S34" s="156"/>
      <c r="T34" s="112" t="s">
        <v>12</v>
      </c>
      <c r="U34" s="58"/>
    </row>
    <row r="35" spans="2:21" s="102" customFormat="1" ht="13.5" customHeight="1" thickBot="1" x14ac:dyDescent="0.2">
      <c r="B35" s="154"/>
      <c r="C35" s="157"/>
      <c r="D35" s="113" t="s">
        <v>13</v>
      </c>
      <c r="E35" s="9">
        <v>700000</v>
      </c>
      <c r="F35" s="2">
        <v>0</v>
      </c>
      <c r="G35" s="86">
        <f t="shared" si="5"/>
        <v>700000</v>
      </c>
      <c r="H35" s="7">
        <v>6533804</v>
      </c>
      <c r="I35" s="54">
        <v>1584608</v>
      </c>
      <c r="J35" s="128">
        <f>I35-I32</f>
        <v>7686</v>
      </c>
      <c r="K35" s="137">
        <f>I35*100/I32-100</f>
        <v>0.48740521091087885</v>
      </c>
      <c r="L35" s="54">
        <v>702300</v>
      </c>
      <c r="M35" s="7">
        <f>SUM(H35-I35-L35)</f>
        <v>4246896</v>
      </c>
      <c r="N35" s="71">
        <f t="shared" si="6"/>
        <v>933.40057142857142</v>
      </c>
      <c r="O35" s="67">
        <f t="shared" si="7"/>
        <v>226.3725714285714</v>
      </c>
      <c r="P35" s="67">
        <f t="shared" si="8"/>
        <v>24.252456914838586</v>
      </c>
      <c r="R35" s="154"/>
      <c r="S35" s="157"/>
      <c r="T35" s="113" t="s">
        <v>13</v>
      </c>
      <c r="U35" s="54"/>
    </row>
    <row r="36" spans="2:21" s="102" customFormat="1" ht="13.5" customHeight="1" thickBot="1" x14ac:dyDescent="0.2">
      <c r="B36" s="154"/>
      <c r="C36" s="158"/>
      <c r="D36" s="114" t="s">
        <v>14</v>
      </c>
      <c r="E36" s="12">
        <f>E34+E35</f>
        <v>118700000</v>
      </c>
      <c r="F36" s="15">
        <f>F34+F35</f>
        <v>0</v>
      </c>
      <c r="G36" s="20">
        <f t="shared" si="5"/>
        <v>118700000</v>
      </c>
      <c r="H36" s="45">
        <f>SUM(H34:H35)</f>
        <v>131782204</v>
      </c>
      <c r="I36" s="12">
        <f>SUM(I34:I35)</f>
        <v>124778008</v>
      </c>
      <c r="J36" s="3">
        <f>SUM(J34:J35)</f>
        <v>5274907</v>
      </c>
      <c r="K36" s="74">
        <f>I36*100/I33-100</f>
        <v>4.4140335739070053</v>
      </c>
      <c r="L36" s="45">
        <f>SUM(L34:L35)</f>
        <v>702300</v>
      </c>
      <c r="M36" s="60">
        <f>SUM(H36-I36-L36)</f>
        <v>6301896</v>
      </c>
      <c r="N36" s="90">
        <f t="shared" si="6"/>
        <v>111.02123336141534</v>
      </c>
      <c r="O36" s="78">
        <f t="shared" si="7"/>
        <v>105.12047851727043</v>
      </c>
      <c r="P36" s="78">
        <f t="shared" si="8"/>
        <v>94.685021355387249</v>
      </c>
      <c r="R36" s="154"/>
      <c r="S36" s="158"/>
      <c r="T36" s="114" t="s">
        <v>14</v>
      </c>
      <c r="U36" s="12">
        <f>SUM(U34:U35)</f>
        <v>0</v>
      </c>
    </row>
    <row r="37" spans="2:21" s="102" customFormat="1" ht="13.5" customHeight="1" x14ac:dyDescent="0.15">
      <c r="K37" s="122"/>
    </row>
    <row r="38" spans="2:21" s="102" customFormat="1" ht="13.5" customHeight="1" x14ac:dyDescent="0.15">
      <c r="K38" s="115"/>
    </row>
    <row r="39" spans="2:21" s="102" customFormat="1" ht="13.5" customHeight="1" x14ac:dyDescent="0.15">
      <c r="K39" s="115"/>
    </row>
    <row r="40" spans="2:21" s="102" customFormat="1" ht="13.5" customHeight="1" x14ac:dyDescent="0.15">
      <c r="K40" s="115"/>
    </row>
    <row r="41" spans="2:21" s="102" customFormat="1" ht="13.5" customHeight="1" thickBot="1" x14ac:dyDescent="0.2">
      <c r="K41" s="115"/>
      <c r="O41" s="150" t="s">
        <v>29</v>
      </c>
      <c r="P41" s="150"/>
    </row>
    <row r="42" spans="2:21" s="102" customFormat="1" ht="13.5" customHeight="1" thickBot="1" x14ac:dyDescent="0.2">
      <c r="B42" s="149" t="s">
        <v>42</v>
      </c>
      <c r="C42" s="149" t="s">
        <v>18</v>
      </c>
      <c r="D42" s="149"/>
      <c r="E42" s="160" t="s">
        <v>22</v>
      </c>
      <c r="F42" s="161"/>
      <c r="G42" s="162"/>
      <c r="H42" s="146" t="s">
        <v>1</v>
      </c>
      <c r="I42" s="116" t="s">
        <v>2</v>
      </c>
      <c r="J42" s="117"/>
      <c r="K42" s="118"/>
      <c r="L42" s="22" t="s">
        <v>3</v>
      </c>
      <c r="M42" s="23" t="s">
        <v>4</v>
      </c>
      <c r="N42" s="103"/>
      <c r="O42" s="103"/>
      <c r="P42" s="103" t="s">
        <v>5</v>
      </c>
      <c r="R42" s="149" t="s">
        <v>42</v>
      </c>
      <c r="S42" s="149" t="s">
        <v>18</v>
      </c>
      <c r="T42" s="149"/>
      <c r="U42" s="116" t="s">
        <v>2</v>
      </c>
    </row>
    <row r="43" spans="2:21" s="102" customFormat="1" ht="13.5" customHeight="1" thickBot="1" x14ac:dyDescent="0.2">
      <c r="B43" s="149"/>
      <c r="C43" s="149"/>
      <c r="D43" s="149"/>
      <c r="E43" s="107" t="s">
        <v>6</v>
      </c>
      <c r="F43" s="108" t="s">
        <v>7</v>
      </c>
      <c r="G43" s="109" t="s">
        <v>8</v>
      </c>
      <c r="H43" s="147" t="s">
        <v>43</v>
      </c>
      <c r="I43" s="94" t="s">
        <v>44</v>
      </c>
      <c r="J43" s="108" t="s">
        <v>9</v>
      </c>
      <c r="K43" s="119" t="s">
        <v>10</v>
      </c>
      <c r="L43" s="92" t="s">
        <v>45</v>
      </c>
      <c r="M43" s="92" t="s">
        <v>11</v>
      </c>
      <c r="N43" s="24" t="s">
        <v>46</v>
      </c>
      <c r="O43" s="24" t="s">
        <v>47</v>
      </c>
      <c r="P43" s="24" t="s">
        <v>48</v>
      </c>
      <c r="R43" s="149"/>
      <c r="S43" s="149"/>
      <c r="T43" s="149"/>
      <c r="U43" s="94" t="s">
        <v>44</v>
      </c>
    </row>
    <row r="44" spans="2:21" s="102" customFormat="1" ht="13.5" customHeight="1" thickBot="1" x14ac:dyDescent="0.2">
      <c r="B44" s="154" t="s">
        <v>25</v>
      </c>
      <c r="C44" s="156">
        <f>C$7</f>
        <v>29</v>
      </c>
      <c r="D44" s="112" t="s">
        <v>12</v>
      </c>
      <c r="E44" s="4">
        <v>510000000</v>
      </c>
      <c r="F44" s="124">
        <v>-30000000</v>
      </c>
      <c r="G44" s="62">
        <f>E44+F44</f>
        <v>480000000</v>
      </c>
      <c r="H44" s="57">
        <v>480388800</v>
      </c>
      <c r="I44" s="58">
        <v>480388800</v>
      </c>
      <c r="J44" s="124">
        <f>I44-U44</f>
        <v>-34434676</v>
      </c>
      <c r="K44" s="125">
        <f>I44*100/U44-100</f>
        <v>-6.6886374855213546</v>
      </c>
      <c r="L44" s="17">
        <v>0</v>
      </c>
      <c r="M44" s="5">
        <v>0</v>
      </c>
      <c r="N44" s="95">
        <f>SUM(H44/G44*100)</f>
        <v>100.081</v>
      </c>
      <c r="O44" s="8">
        <f>SUM(I44/G44*100)</f>
        <v>100.081</v>
      </c>
      <c r="P44" s="8">
        <f>SUM(I44/H44*100)</f>
        <v>100</v>
      </c>
      <c r="R44" s="154" t="s">
        <v>25</v>
      </c>
      <c r="S44" s="156">
        <f>S$7</f>
        <v>28</v>
      </c>
      <c r="T44" s="112" t="s">
        <v>12</v>
      </c>
      <c r="U44" s="58">
        <v>514823476</v>
      </c>
    </row>
    <row r="45" spans="2:21" s="102" customFormat="1" ht="13.5" customHeight="1" thickBot="1" x14ac:dyDescent="0.2">
      <c r="B45" s="154"/>
      <c r="C45" s="157"/>
      <c r="D45" s="113" t="s">
        <v>13</v>
      </c>
      <c r="E45" s="47" t="s">
        <v>16</v>
      </c>
      <c r="F45" s="66" t="s">
        <v>16</v>
      </c>
      <c r="G45" s="148" t="s">
        <v>16</v>
      </c>
      <c r="H45" s="36" t="s">
        <v>16</v>
      </c>
      <c r="I45" s="88" t="s">
        <v>16</v>
      </c>
      <c r="J45" s="134" t="s">
        <v>16</v>
      </c>
      <c r="K45" s="135" t="s">
        <v>16</v>
      </c>
      <c r="L45" s="35" t="s">
        <v>16</v>
      </c>
      <c r="M45" s="37" t="s">
        <v>16</v>
      </c>
      <c r="N45" s="19" t="s">
        <v>16</v>
      </c>
      <c r="O45" s="96" t="s">
        <v>16</v>
      </c>
      <c r="P45" s="96" t="s">
        <v>16</v>
      </c>
      <c r="R45" s="154"/>
      <c r="S45" s="157"/>
      <c r="T45" s="113" t="s">
        <v>13</v>
      </c>
      <c r="U45" s="88" t="s">
        <v>16</v>
      </c>
    </row>
    <row r="46" spans="2:21" s="102" customFormat="1" ht="13.5" customHeight="1" thickBot="1" x14ac:dyDescent="0.2">
      <c r="B46" s="154"/>
      <c r="C46" s="158"/>
      <c r="D46" s="114" t="s">
        <v>14</v>
      </c>
      <c r="E46" s="98">
        <f>E44</f>
        <v>510000000</v>
      </c>
      <c r="F46" s="140">
        <f>F44</f>
        <v>-30000000</v>
      </c>
      <c r="G46" s="20">
        <f>E46+F46</f>
        <v>480000000</v>
      </c>
      <c r="H46" s="99">
        <f>SUM(H44:H45)</f>
        <v>480388800</v>
      </c>
      <c r="I46" s="12">
        <f>SUM(I44:I45)</f>
        <v>480388800</v>
      </c>
      <c r="J46" s="131">
        <f>SUM(J44:J45)</f>
        <v>-34434676</v>
      </c>
      <c r="K46" s="133">
        <f>I46*100/U46-100</f>
        <v>-9.9790247736678594</v>
      </c>
      <c r="L46" s="14">
        <v>0</v>
      </c>
      <c r="M46" s="14">
        <v>0</v>
      </c>
      <c r="N46" s="16">
        <f>SUM(H46/G46*100)</f>
        <v>100.081</v>
      </c>
      <c r="O46" s="16">
        <f>SUM(I46/G46*100)</f>
        <v>100.081</v>
      </c>
      <c r="P46" s="16">
        <f>SUM(I46/H46*100)</f>
        <v>100</v>
      </c>
      <c r="R46" s="154"/>
      <c r="S46" s="158"/>
      <c r="T46" s="114" t="s">
        <v>14</v>
      </c>
      <c r="U46" s="12">
        <v>533640964</v>
      </c>
    </row>
    <row r="47" spans="2:21" s="102" customFormat="1" ht="13.5" customHeight="1" thickBot="1" x14ac:dyDescent="0.2">
      <c r="B47" s="154"/>
      <c r="C47" s="156">
        <f>C$10</f>
        <v>30</v>
      </c>
      <c r="D47" s="112" t="s">
        <v>12</v>
      </c>
      <c r="E47" s="4">
        <v>480000000</v>
      </c>
      <c r="F47" s="124">
        <v>-32000000</v>
      </c>
      <c r="G47" s="62">
        <f>E47+F47</f>
        <v>448000000</v>
      </c>
      <c r="H47" s="57">
        <v>461919987</v>
      </c>
      <c r="I47" s="58">
        <v>461919987</v>
      </c>
      <c r="J47" s="128">
        <f>I47-I44</f>
        <v>-18468813</v>
      </c>
      <c r="K47" s="125">
        <f>I47*100/I44-100</f>
        <v>-3.8445552852189735</v>
      </c>
      <c r="L47" s="81">
        <v>0</v>
      </c>
      <c r="M47" s="57">
        <v>0</v>
      </c>
      <c r="N47" s="95">
        <f>SUM(H47/G47*100)</f>
        <v>103.10713995535714</v>
      </c>
      <c r="O47" s="8">
        <f>SUM(I47/G47*100)</f>
        <v>103.10713995535714</v>
      </c>
      <c r="P47" s="8">
        <f>SUM(I47/H47*100)</f>
        <v>100</v>
      </c>
      <c r="R47" s="154"/>
      <c r="S47" s="156"/>
      <c r="T47" s="112" t="s">
        <v>12</v>
      </c>
      <c r="U47" s="58"/>
    </row>
    <row r="48" spans="2:21" s="102" customFormat="1" ht="13.5" customHeight="1" thickBot="1" x14ac:dyDescent="0.2">
      <c r="B48" s="154"/>
      <c r="C48" s="157"/>
      <c r="D48" s="113" t="s">
        <v>13</v>
      </c>
      <c r="E48" s="36" t="s">
        <v>16</v>
      </c>
      <c r="F48" s="138" t="s">
        <v>16</v>
      </c>
      <c r="G48" s="139" t="s">
        <v>16</v>
      </c>
      <c r="H48" s="35" t="s">
        <v>49</v>
      </c>
      <c r="I48" s="88" t="s">
        <v>49</v>
      </c>
      <c r="J48" s="134" t="s">
        <v>49</v>
      </c>
      <c r="K48" s="135" t="s">
        <v>16</v>
      </c>
      <c r="L48" s="18" t="s">
        <v>16</v>
      </c>
      <c r="M48" s="18" t="s">
        <v>16</v>
      </c>
      <c r="N48" s="19" t="s">
        <v>16</v>
      </c>
      <c r="O48" s="96" t="s">
        <v>16</v>
      </c>
      <c r="P48" s="96" t="s">
        <v>16</v>
      </c>
      <c r="R48" s="154"/>
      <c r="S48" s="157"/>
      <c r="T48" s="113" t="s">
        <v>13</v>
      </c>
      <c r="U48" s="88" t="s">
        <v>16</v>
      </c>
    </row>
    <row r="49" spans="2:21" s="102" customFormat="1" ht="13.5" customHeight="1" thickBot="1" x14ac:dyDescent="0.2">
      <c r="B49" s="154"/>
      <c r="C49" s="158"/>
      <c r="D49" s="114" t="s">
        <v>14</v>
      </c>
      <c r="E49" s="56">
        <f>E47</f>
        <v>480000000</v>
      </c>
      <c r="F49" s="140">
        <f>F47</f>
        <v>-32000000</v>
      </c>
      <c r="G49" s="86">
        <f>E49+F49</f>
        <v>448000000</v>
      </c>
      <c r="H49" s="63">
        <f>SUM(H47:H48)</f>
        <v>461919987</v>
      </c>
      <c r="I49" s="56">
        <f>SUM(I47:I48)</f>
        <v>461919987</v>
      </c>
      <c r="J49" s="131">
        <f>SUM(J47:J48)</f>
        <v>-18468813</v>
      </c>
      <c r="K49" s="136">
        <f>I49*100/I46-100</f>
        <v>-3.8445552852189735</v>
      </c>
      <c r="L49" s="58">
        <v>0</v>
      </c>
      <c r="M49" s="60">
        <v>0</v>
      </c>
      <c r="N49" s="16">
        <f>SUM(H49/G49*100)</f>
        <v>103.10713995535714</v>
      </c>
      <c r="O49" s="16">
        <f>SUM(I49/G49*100)</f>
        <v>103.10713995535714</v>
      </c>
      <c r="P49" s="16">
        <f>SUM(I49/H49*100)</f>
        <v>100</v>
      </c>
      <c r="R49" s="154"/>
      <c r="S49" s="158"/>
      <c r="T49" s="114" t="s">
        <v>14</v>
      </c>
      <c r="U49" s="56"/>
    </row>
    <row r="50" spans="2:21" s="102" customFormat="1" ht="13.5" customHeight="1" thickBot="1" x14ac:dyDescent="0.2">
      <c r="B50" s="159" t="s">
        <v>21</v>
      </c>
      <c r="C50" s="156">
        <f>C$7</f>
        <v>29</v>
      </c>
      <c r="D50" s="112" t="s">
        <v>12</v>
      </c>
      <c r="E50" s="30" t="s">
        <v>49</v>
      </c>
      <c r="F50" s="28" t="s">
        <v>49</v>
      </c>
      <c r="G50" s="65" t="s">
        <v>49</v>
      </c>
      <c r="H50" s="29" t="s">
        <v>49</v>
      </c>
      <c r="I50" s="30" t="s">
        <v>49</v>
      </c>
      <c r="J50" s="28" t="s">
        <v>49</v>
      </c>
      <c r="K50" s="31" t="s">
        <v>50</v>
      </c>
      <c r="L50" s="32" t="s">
        <v>49</v>
      </c>
      <c r="M50" s="29" t="s">
        <v>49</v>
      </c>
      <c r="N50" s="25" t="s">
        <v>49</v>
      </c>
      <c r="O50" s="25" t="s">
        <v>49</v>
      </c>
      <c r="P50" s="43" t="s">
        <v>49</v>
      </c>
      <c r="R50" s="159" t="s">
        <v>21</v>
      </c>
      <c r="S50" s="156">
        <f>S$7</f>
        <v>28</v>
      </c>
      <c r="T50" s="112" t="s">
        <v>12</v>
      </c>
      <c r="U50" s="30" t="s">
        <v>16</v>
      </c>
    </row>
    <row r="51" spans="2:21" s="102" customFormat="1" ht="13.5" customHeight="1" thickBot="1" x14ac:dyDescent="0.2">
      <c r="B51" s="159"/>
      <c r="C51" s="157"/>
      <c r="D51" s="113" t="s">
        <v>13</v>
      </c>
      <c r="E51" s="36" t="s">
        <v>49</v>
      </c>
      <c r="F51" s="33" t="s">
        <v>49</v>
      </c>
      <c r="G51" s="52" t="s">
        <v>49</v>
      </c>
      <c r="H51" s="35" t="s">
        <v>49</v>
      </c>
      <c r="I51" s="89" t="s">
        <v>49</v>
      </c>
      <c r="J51" s="41" t="s">
        <v>49</v>
      </c>
      <c r="K51" s="18" t="s">
        <v>50</v>
      </c>
      <c r="L51" s="35" t="s">
        <v>49</v>
      </c>
      <c r="M51" s="37" t="s">
        <v>49</v>
      </c>
      <c r="N51" s="19" t="s">
        <v>49</v>
      </c>
      <c r="O51" s="19" t="s">
        <v>49</v>
      </c>
      <c r="P51" s="19" t="s">
        <v>49</v>
      </c>
      <c r="R51" s="159"/>
      <c r="S51" s="157"/>
      <c r="T51" s="113" t="s">
        <v>13</v>
      </c>
      <c r="U51" s="89" t="s">
        <v>16</v>
      </c>
    </row>
    <row r="52" spans="2:21" s="102" customFormat="1" ht="13.5" customHeight="1" thickBot="1" x14ac:dyDescent="0.2">
      <c r="B52" s="159"/>
      <c r="C52" s="158"/>
      <c r="D52" s="114" t="s">
        <v>14</v>
      </c>
      <c r="E52" s="39" t="s">
        <v>49</v>
      </c>
      <c r="F52" s="13" t="s">
        <v>49</v>
      </c>
      <c r="G52" s="64" t="s">
        <v>49</v>
      </c>
      <c r="H52" s="38" t="s">
        <v>49</v>
      </c>
      <c r="I52" s="39" t="s">
        <v>49</v>
      </c>
      <c r="J52" s="13" t="s">
        <v>49</v>
      </c>
      <c r="K52" s="40" t="s">
        <v>50</v>
      </c>
      <c r="L52" s="38" t="s">
        <v>49</v>
      </c>
      <c r="M52" s="38" t="s">
        <v>49</v>
      </c>
      <c r="N52" s="26" t="s">
        <v>49</v>
      </c>
      <c r="O52" s="26" t="s">
        <v>49</v>
      </c>
      <c r="P52" s="26" t="s">
        <v>49</v>
      </c>
      <c r="R52" s="159"/>
      <c r="S52" s="158"/>
      <c r="T52" s="114" t="s">
        <v>14</v>
      </c>
      <c r="U52" s="39" t="s">
        <v>16</v>
      </c>
    </row>
    <row r="53" spans="2:21" s="102" customFormat="1" ht="13.5" customHeight="1" thickBot="1" x14ac:dyDescent="0.2">
      <c r="B53" s="159"/>
      <c r="C53" s="156">
        <f>C$10</f>
        <v>30</v>
      </c>
      <c r="D53" s="112" t="s">
        <v>12</v>
      </c>
      <c r="E53" s="30" t="s">
        <v>49</v>
      </c>
      <c r="F53" s="28" t="s">
        <v>49</v>
      </c>
      <c r="G53" s="65" t="s">
        <v>49</v>
      </c>
      <c r="H53" s="29" t="s">
        <v>49</v>
      </c>
      <c r="I53" s="30" t="s">
        <v>49</v>
      </c>
      <c r="J53" s="28" t="s">
        <v>49</v>
      </c>
      <c r="K53" s="31" t="s">
        <v>50</v>
      </c>
      <c r="L53" s="32" t="s">
        <v>49</v>
      </c>
      <c r="M53" s="29" t="s">
        <v>49</v>
      </c>
      <c r="N53" s="25" t="s">
        <v>49</v>
      </c>
      <c r="O53" s="25" t="s">
        <v>49</v>
      </c>
      <c r="P53" s="25" t="s">
        <v>49</v>
      </c>
      <c r="R53" s="159"/>
      <c r="S53" s="156"/>
      <c r="T53" s="112" t="s">
        <v>12</v>
      </c>
      <c r="U53" s="30" t="s">
        <v>16</v>
      </c>
    </row>
    <row r="54" spans="2:21" s="102" customFormat="1" ht="13.5" customHeight="1" thickBot="1" x14ac:dyDescent="0.2">
      <c r="B54" s="159"/>
      <c r="C54" s="157"/>
      <c r="D54" s="113" t="s">
        <v>13</v>
      </c>
      <c r="E54" s="36" t="s">
        <v>49</v>
      </c>
      <c r="F54" s="33" t="s">
        <v>49</v>
      </c>
      <c r="G54" s="52" t="s">
        <v>49</v>
      </c>
      <c r="H54" s="35" t="s">
        <v>49</v>
      </c>
      <c r="I54" s="89" t="s">
        <v>49</v>
      </c>
      <c r="J54" s="41" t="s">
        <v>49</v>
      </c>
      <c r="K54" s="18" t="s">
        <v>50</v>
      </c>
      <c r="L54" s="35" t="s">
        <v>49</v>
      </c>
      <c r="M54" s="37" t="s">
        <v>49</v>
      </c>
      <c r="N54" s="19" t="s">
        <v>49</v>
      </c>
      <c r="O54" s="19" t="s">
        <v>49</v>
      </c>
      <c r="P54" s="19" t="s">
        <v>49</v>
      </c>
      <c r="R54" s="159"/>
      <c r="S54" s="157"/>
      <c r="T54" s="113" t="s">
        <v>13</v>
      </c>
      <c r="U54" s="89" t="s">
        <v>16</v>
      </c>
    </row>
    <row r="55" spans="2:21" s="102" customFormat="1" ht="13.5" customHeight="1" thickBot="1" x14ac:dyDescent="0.2">
      <c r="B55" s="159"/>
      <c r="C55" s="158"/>
      <c r="D55" s="114" t="s">
        <v>14</v>
      </c>
      <c r="E55" s="39" t="s">
        <v>49</v>
      </c>
      <c r="F55" s="13" t="s">
        <v>49</v>
      </c>
      <c r="G55" s="64" t="s">
        <v>49</v>
      </c>
      <c r="H55" s="38" t="s">
        <v>49</v>
      </c>
      <c r="I55" s="39" t="s">
        <v>49</v>
      </c>
      <c r="J55" s="13" t="s">
        <v>49</v>
      </c>
      <c r="K55" s="40" t="s">
        <v>50</v>
      </c>
      <c r="L55" s="38" t="s">
        <v>49</v>
      </c>
      <c r="M55" s="38" t="s">
        <v>49</v>
      </c>
      <c r="N55" s="19" t="s">
        <v>49</v>
      </c>
      <c r="O55" s="19" t="s">
        <v>49</v>
      </c>
      <c r="P55" s="19" t="s">
        <v>49</v>
      </c>
      <c r="R55" s="159"/>
      <c r="S55" s="158"/>
      <c r="T55" s="114" t="s">
        <v>14</v>
      </c>
      <c r="U55" s="39" t="s">
        <v>16</v>
      </c>
    </row>
    <row r="56" spans="2:21" s="102" customFormat="1" ht="13.5" customHeight="1" thickBot="1" x14ac:dyDescent="0.2">
      <c r="B56" s="154" t="s">
        <v>19</v>
      </c>
      <c r="C56" s="156">
        <f>C$7</f>
        <v>29</v>
      </c>
      <c r="D56" s="121" t="s">
        <v>12</v>
      </c>
      <c r="E56" s="4">
        <v>342000000</v>
      </c>
      <c r="F56" s="1">
        <v>8000000</v>
      </c>
      <c r="G56" s="62">
        <f>E56+F56</f>
        <v>350000000</v>
      </c>
      <c r="H56" s="5">
        <v>354651610</v>
      </c>
      <c r="I56" s="4">
        <v>352794740</v>
      </c>
      <c r="J56" s="124">
        <f>I56-U56</f>
        <v>6425180</v>
      </c>
      <c r="K56" s="125">
        <f>I56*100/U56-100</f>
        <v>1.8550071201406979</v>
      </c>
      <c r="L56" s="81">
        <v>0</v>
      </c>
      <c r="M56" s="5">
        <f>SUM(H56-I56-L56)</f>
        <v>1856870</v>
      </c>
      <c r="N56" s="8">
        <f>SUM(H56/G56*100)</f>
        <v>101.32903142857144</v>
      </c>
      <c r="O56" s="8">
        <f t="shared" ref="O56:O66" si="9">SUM(I56/G56*100)</f>
        <v>100.79849714285713</v>
      </c>
      <c r="P56" s="8">
        <f t="shared" ref="P56:P67" si="10">SUM(I56/H56*100)</f>
        <v>99.476424201204111</v>
      </c>
      <c r="R56" s="154" t="s">
        <v>19</v>
      </c>
      <c r="S56" s="156">
        <f>S$7</f>
        <v>28</v>
      </c>
      <c r="T56" s="121" t="s">
        <v>12</v>
      </c>
      <c r="U56" s="4">
        <v>346369560</v>
      </c>
    </row>
    <row r="57" spans="2:21" s="102" customFormat="1" ht="13.5" customHeight="1" thickBot="1" x14ac:dyDescent="0.2">
      <c r="B57" s="154"/>
      <c r="C57" s="157"/>
      <c r="D57" s="113" t="s">
        <v>13</v>
      </c>
      <c r="E57" s="9">
        <v>2000000</v>
      </c>
      <c r="F57" s="2">
        <v>0</v>
      </c>
      <c r="G57" s="86">
        <f>E57+F57</f>
        <v>2000000</v>
      </c>
      <c r="H57" s="7">
        <v>6286110</v>
      </c>
      <c r="I57" s="10">
        <v>2395620</v>
      </c>
      <c r="J57" s="126">
        <f>I57-U57</f>
        <v>-998330</v>
      </c>
      <c r="K57" s="127">
        <f>I57*100/U57-100</f>
        <v>-29.414988435303997</v>
      </c>
      <c r="L57" s="54">
        <v>365610</v>
      </c>
      <c r="M57" s="84">
        <f>SUM(H57-I57-L57)</f>
        <v>3524880</v>
      </c>
      <c r="N57" s="85">
        <f>SUM(H57/G57*100)</f>
        <v>314.30549999999999</v>
      </c>
      <c r="O57" s="85">
        <f t="shared" si="9"/>
        <v>119.78100000000001</v>
      </c>
      <c r="P57" s="85">
        <f t="shared" si="10"/>
        <v>38.109737182454651</v>
      </c>
      <c r="R57" s="154"/>
      <c r="S57" s="157"/>
      <c r="T57" s="113" t="s">
        <v>13</v>
      </c>
      <c r="U57" s="10">
        <v>3393950</v>
      </c>
    </row>
    <row r="58" spans="2:21" s="102" customFormat="1" ht="13.5" customHeight="1" thickBot="1" x14ac:dyDescent="0.2">
      <c r="B58" s="154"/>
      <c r="C58" s="158"/>
      <c r="D58" s="114" t="s">
        <v>14</v>
      </c>
      <c r="E58" s="12">
        <f>E56+E57</f>
        <v>344000000</v>
      </c>
      <c r="F58" s="15">
        <f>F56+F57</f>
        <v>8000000</v>
      </c>
      <c r="G58" s="20">
        <f t="shared" ref="G58:G61" si="11">E58+F58</f>
        <v>352000000</v>
      </c>
      <c r="H58" s="14">
        <f>SUM(H56:H57)</f>
        <v>360937720</v>
      </c>
      <c r="I58" s="12">
        <f>SUM(I56:I57)</f>
        <v>355190360</v>
      </c>
      <c r="J58" s="128">
        <f>SUM(J56:J57)</f>
        <v>5426850</v>
      </c>
      <c r="K58" s="129">
        <f>I58*100/U58-100</f>
        <v>5.1599902274347897</v>
      </c>
      <c r="L58" s="45">
        <f>SUM(L56:L57)</f>
        <v>365610</v>
      </c>
      <c r="M58" s="60">
        <f>H58-I58-L58</f>
        <v>5381750</v>
      </c>
      <c r="N58" s="83">
        <f t="shared" ref="N58:N67" si="12">SUM(H58/G58*100)</f>
        <v>102.539125</v>
      </c>
      <c r="O58" s="83">
        <f t="shared" si="9"/>
        <v>100.90635227272726</v>
      </c>
      <c r="P58" s="83">
        <f t="shared" si="10"/>
        <v>98.407658806067715</v>
      </c>
      <c r="R58" s="154"/>
      <c r="S58" s="158"/>
      <c r="T58" s="114" t="s">
        <v>14</v>
      </c>
      <c r="U58" s="12">
        <v>337761880</v>
      </c>
    </row>
    <row r="59" spans="2:21" ht="13.5" customHeight="1" thickBot="1" x14ac:dyDescent="0.2">
      <c r="B59" s="154"/>
      <c r="C59" s="156">
        <f>C$10</f>
        <v>30</v>
      </c>
      <c r="D59" s="121" t="s">
        <v>12</v>
      </c>
      <c r="E59" s="4">
        <v>352000000</v>
      </c>
      <c r="F59" s="1"/>
      <c r="G59" s="62">
        <f t="shared" si="11"/>
        <v>352000000</v>
      </c>
      <c r="H59" s="5">
        <v>361756980</v>
      </c>
      <c r="I59" s="4">
        <v>359954940</v>
      </c>
      <c r="J59" s="124">
        <f>I59-I56</f>
        <v>7160200</v>
      </c>
      <c r="K59" s="125">
        <f>I59*100/I56-100</f>
        <v>2.0295654067858209</v>
      </c>
      <c r="L59" s="81">
        <v>24380</v>
      </c>
      <c r="M59" s="5">
        <f>SUM(H59-I59-L59)</f>
        <v>1777660</v>
      </c>
      <c r="N59" s="8">
        <f t="shared" si="12"/>
        <v>102.77186931818181</v>
      </c>
      <c r="O59" s="8">
        <f t="shared" si="9"/>
        <v>102.25992613636363</v>
      </c>
      <c r="P59" s="8">
        <f t="shared" si="10"/>
        <v>99.501864483720539</v>
      </c>
      <c r="R59" s="154"/>
      <c r="S59" s="156"/>
      <c r="T59" s="121" t="s">
        <v>12</v>
      </c>
      <c r="U59" s="4"/>
    </row>
    <row r="60" spans="2:21" ht="13.5" customHeight="1" thickBot="1" x14ac:dyDescent="0.2">
      <c r="B60" s="154"/>
      <c r="C60" s="157"/>
      <c r="D60" s="113" t="s">
        <v>13</v>
      </c>
      <c r="E60" s="9">
        <v>1500000</v>
      </c>
      <c r="F60" s="2">
        <v>0</v>
      </c>
      <c r="G60" s="86">
        <f t="shared" si="11"/>
        <v>1500000</v>
      </c>
      <c r="H60" s="7">
        <v>5347260</v>
      </c>
      <c r="I60" s="10">
        <v>1558360</v>
      </c>
      <c r="J60" s="126">
        <f>I60-I57</f>
        <v>-837260</v>
      </c>
      <c r="K60" s="127">
        <f>I60*100/I57-100</f>
        <v>-34.949616383232737</v>
      </c>
      <c r="L60" s="54">
        <v>527470</v>
      </c>
      <c r="M60" s="84">
        <f>SUM(H60-I60-L60)</f>
        <v>3261430</v>
      </c>
      <c r="N60" s="85">
        <f>SUM(H60/G60*100)</f>
        <v>356.48399999999998</v>
      </c>
      <c r="O60" s="85">
        <f t="shared" si="9"/>
        <v>103.89066666666666</v>
      </c>
      <c r="P60" s="85">
        <f t="shared" si="10"/>
        <v>29.143149949693864</v>
      </c>
      <c r="R60" s="154"/>
      <c r="S60" s="157"/>
      <c r="T60" s="113" t="s">
        <v>13</v>
      </c>
      <c r="U60" s="10"/>
    </row>
    <row r="61" spans="2:21" ht="13.5" customHeight="1" thickBot="1" x14ac:dyDescent="0.2">
      <c r="B61" s="154"/>
      <c r="C61" s="158"/>
      <c r="D61" s="114" t="s">
        <v>14</v>
      </c>
      <c r="E61" s="56">
        <f>E59+E60</f>
        <v>353500000</v>
      </c>
      <c r="F61" s="56">
        <f>F59+F60</f>
        <v>0</v>
      </c>
      <c r="G61" s="86">
        <f t="shared" si="11"/>
        <v>353500000</v>
      </c>
      <c r="H61" s="57">
        <f>SUM(H59:H60)</f>
        <v>367104240</v>
      </c>
      <c r="I61" s="56">
        <f>SUM(I59:I60)</f>
        <v>361513300</v>
      </c>
      <c r="J61" s="141">
        <f>SUM(J59:J60)</f>
        <v>6322940</v>
      </c>
      <c r="K61" s="129">
        <f>I61*100/I58-100</f>
        <v>1.7801552947551897</v>
      </c>
      <c r="L61" s="14">
        <f>SUM(L59:L60)</f>
        <v>551850</v>
      </c>
      <c r="M61" s="60">
        <f>SUM(H61-I61-L61)</f>
        <v>5039090</v>
      </c>
      <c r="N61" s="83">
        <f>SUM(H61/G61*100)</f>
        <v>103.84844130127297</v>
      </c>
      <c r="O61" s="83">
        <f t="shared" si="9"/>
        <v>102.26684582743988</v>
      </c>
      <c r="P61" s="83">
        <f t="shared" si="10"/>
        <v>98.47701568361073</v>
      </c>
      <c r="R61" s="154"/>
      <c r="S61" s="158"/>
      <c r="T61" s="114" t="s">
        <v>14</v>
      </c>
      <c r="U61" s="56">
        <f>SUM(U59:U60)</f>
        <v>0</v>
      </c>
    </row>
    <row r="62" spans="2:21" s="102" customFormat="1" ht="13.5" customHeight="1" thickBot="1" x14ac:dyDescent="0.2">
      <c r="B62" s="154" t="s">
        <v>20</v>
      </c>
      <c r="C62" s="156">
        <f>C$7</f>
        <v>29</v>
      </c>
      <c r="D62" s="112" t="s">
        <v>12</v>
      </c>
      <c r="E62" s="6">
        <f>SUM(E7+E13+E19+E25+E31+E44+E56)</f>
        <v>7429731000</v>
      </c>
      <c r="F62" s="1">
        <f>SUM(F7+F13+F19+F25+F31+F44+F56)</f>
        <v>208000000</v>
      </c>
      <c r="G62" s="50">
        <f>SUM(G7,G13,G19,G25,G31,G44,G56)</f>
        <v>7637731000</v>
      </c>
      <c r="H62" s="5">
        <f>SUM(H7+H13+H19+H25+H31+H44+H56)</f>
        <v>7786425449</v>
      </c>
      <c r="I62" s="6">
        <f>SUM(I7+I13+I19+I25+I31+I44+I56)</f>
        <v>7725442012</v>
      </c>
      <c r="J62" s="142">
        <f>SUM(J7+J13+J19+J25+J31+J44+J56)</f>
        <v>28498675</v>
      </c>
      <c r="K62" s="125">
        <f>I62*100/U62-100</f>
        <v>0.37025964402003808</v>
      </c>
      <c r="L62" s="46">
        <f>SUM(L7+L13+L19+L25+L31+L44+L56)</f>
        <v>0</v>
      </c>
      <c r="M62" s="5">
        <f>SUM(M7+M13+M19+M25+M31+M44+M56)</f>
        <v>60983437</v>
      </c>
      <c r="N62" s="48">
        <f t="shared" si="12"/>
        <v>101.94684061274219</v>
      </c>
      <c r="O62" s="8">
        <f t="shared" si="9"/>
        <v>101.14839095537667</v>
      </c>
      <c r="P62" s="8">
        <f>SUM(I62/H62*100)</f>
        <v>99.216798036538933</v>
      </c>
      <c r="R62" s="154" t="s">
        <v>20</v>
      </c>
      <c r="S62" s="156">
        <f>S$7</f>
        <v>28</v>
      </c>
      <c r="T62" s="112" t="s">
        <v>12</v>
      </c>
      <c r="U62" s="6">
        <f>SUM(U7+U13+U19+U25+U31+U44+U56)</f>
        <v>7696943337</v>
      </c>
    </row>
    <row r="63" spans="2:21" s="102" customFormat="1" ht="13.5" customHeight="1" thickBot="1" x14ac:dyDescent="0.2">
      <c r="B63" s="154"/>
      <c r="C63" s="157"/>
      <c r="D63" s="113" t="s">
        <v>13</v>
      </c>
      <c r="E63" s="10">
        <f>SUM(E8+E14+E20+E32+E57)</f>
        <v>58500000</v>
      </c>
      <c r="F63" s="2">
        <f>SUM(F8+F14+F20+F32+F57)</f>
        <v>0</v>
      </c>
      <c r="G63" s="51">
        <f>SUM(G8,G14,G20,G32,G57)</f>
        <v>58500000</v>
      </c>
      <c r="H63" s="7">
        <f>SUM(H8+H14+H20+H32+H57)</f>
        <v>199948513</v>
      </c>
      <c r="I63" s="10">
        <f>SUM(I8+I14+I20+I32+I57)</f>
        <v>71112448</v>
      </c>
      <c r="J63" s="143">
        <f>SUM(J8+J14+J20+J32+J57)</f>
        <v>-24938827</v>
      </c>
      <c r="K63" s="127">
        <f>I63*100/U63-100</f>
        <v>-25.964076999498445</v>
      </c>
      <c r="L63" s="44">
        <f>SUM(L8+L14+L20+L32+L57)</f>
        <v>9767559</v>
      </c>
      <c r="M63" s="7">
        <f>SUM(M8+M14+M20+M32+M57)</f>
        <v>119068506</v>
      </c>
      <c r="N63" s="49">
        <f t="shared" si="12"/>
        <v>341.79232991452994</v>
      </c>
      <c r="O63" s="11">
        <f t="shared" si="9"/>
        <v>121.55974017094017</v>
      </c>
      <c r="P63" s="11">
        <f t="shared" si="10"/>
        <v>35.565379773541999</v>
      </c>
      <c r="R63" s="154"/>
      <c r="S63" s="157"/>
      <c r="T63" s="113" t="s">
        <v>13</v>
      </c>
      <c r="U63" s="10">
        <f>SUM(U8+U14+U20+U32+U57)</f>
        <v>96051275</v>
      </c>
    </row>
    <row r="64" spans="2:21" s="102" customFormat="1" ht="13.5" customHeight="1" thickBot="1" x14ac:dyDescent="0.2">
      <c r="B64" s="154"/>
      <c r="C64" s="158"/>
      <c r="D64" s="114" t="s">
        <v>14</v>
      </c>
      <c r="E64" s="15">
        <f t="shared" ref="E64:J64" si="13">SUM(E62:E63)</f>
        <v>7488231000</v>
      </c>
      <c r="F64" s="3">
        <f>SUM(F62:F63)</f>
        <v>208000000</v>
      </c>
      <c r="G64" s="53">
        <f t="shared" si="13"/>
        <v>7696231000</v>
      </c>
      <c r="H64" s="14">
        <f t="shared" si="13"/>
        <v>7986373962</v>
      </c>
      <c r="I64" s="15">
        <f t="shared" si="13"/>
        <v>7796554460</v>
      </c>
      <c r="J64" s="144">
        <f t="shared" si="13"/>
        <v>3559848</v>
      </c>
      <c r="K64" s="129">
        <f>I64*100/U64-100</f>
        <v>4.5680103442109043E-2</v>
      </c>
      <c r="L64" s="45">
        <f>SUM(L62:L63)</f>
        <v>9767559</v>
      </c>
      <c r="M64" s="14">
        <f>SUM(M62:M63)</f>
        <v>180051943</v>
      </c>
      <c r="N64" s="16">
        <f t="shared" si="12"/>
        <v>103.76993572568183</v>
      </c>
      <c r="O64" s="16">
        <f t="shared" si="9"/>
        <v>101.30354013542473</v>
      </c>
      <c r="P64" s="16">
        <f t="shared" si="10"/>
        <v>97.62320794263853</v>
      </c>
      <c r="R64" s="154"/>
      <c r="S64" s="158"/>
      <c r="T64" s="114" t="s">
        <v>14</v>
      </c>
      <c r="U64" s="15">
        <f>SUM(U62:U63)</f>
        <v>7792994612</v>
      </c>
    </row>
    <row r="65" spans="2:21" s="102" customFormat="1" ht="13.5" customHeight="1" thickBot="1" x14ac:dyDescent="0.2">
      <c r="B65" s="154"/>
      <c r="C65" s="156">
        <f>C$10</f>
        <v>30</v>
      </c>
      <c r="D65" s="112" t="s">
        <v>12</v>
      </c>
      <c r="E65" s="27">
        <f t="shared" ref="E65:J65" si="14">SUM(E10+E16+E22+E28+E34+E47+E59)</f>
        <v>7562731000</v>
      </c>
      <c r="F65" s="30">
        <f t="shared" si="14"/>
        <v>183000000</v>
      </c>
      <c r="G65" s="87">
        <f t="shared" si="14"/>
        <v>7745731000</v>
      </c>
      <c r="H65" s="29">
        <f t="shared" si="14"/>
        <v>7973743520</v>
      </c>
      <c r="I65" s="30">
        <f t="shared" si="14"/>
        <v>7903117744</v>
      </c>
      <c r="J65" s="145">
        <f t="shared" si="14"/>
        <v>177675732</v>
      </c>
      <c r="K65" s="125">
        <f>I65*100/I62-100</f>
        <v>2.2998778804373217</v>
      </c>
      <c r="L65" s="5">
        <f>SUM(L10+L16+L22+L28+L34+L47+L59)</f>
        <v>251300</v>
      </c>
      <c r="M65" s="5">
        <f>SUM(M10+M16+M22+M28+M34+M47+M59)</f>
        <v>70374476</v>
      </c>
      <c r="N65" s="48">
        <f>SUM(H65/G65*100)</f>
        <v>102.94371854638381</v>
      </c>
      <c r="O65" s="8">
        <f t="shared" si="9"/>
        <v>102.03191595473689</v>
      </c>
      <c r="P65" s="8">
        <f t="shared" si="10"/>
        <v>99.114270783567918</v>
      </c>
      <c r="R65" s="154"/>
      <c r="S65" s="156"/>
      <c r="T65" s="112" t="s">
        <v>12</v>
      </c>
      <c r="U65" s="30">
        <f>SUM(U10+U16+U22+U28+U34+U47+U59)</f>
        <v>0</v>
      </c>
    </row>
    <row r="66" spans="2:21" s="102" customFormat="1" ht="13.5" customHeight="1" thickBot="1" x14ac:dyDescent="0.2">
      <c r="B66" s="154"/>
      <c r="C66" s="157"/>
      <c r="D66" s="113" t="s">
        <v>13</v>
      </c>
      <c r="E66" s="88">
        <f t="shared" ref="E66:J66" si="15">SUM(E11+E17+E23+E35+E60)</f>
        <v>52700000</v>
      </c>
      <c r="F66" s="89">
        <f t="shared" si="15"/>
        <v>0</v>
      </c>
      <c r="G66" s="34">
        <f t="shared" si="15"/>
        <v>52700000</v>
      </c>
      <c r="H66" s="37">
        <f t="shared" si="15"/>
        <v>179768784</v>
      </c>
      <c r="I66" s="89">
        <f t="shared" si="15"/>
        <v>58054925</v>
      </c>
      <c r="J66" s="143">
        <f t="shared" si="15"/>
        <v>-13057523</v>
      </c>
      <c r="K66" s="127">
        <f>I66*100/I63-100</f>
        <v>-18.361796516975474</v>
      </c>
      <c r="L66" s="7">
        <f>SUM(L11+L17+L23+L35+L60)</f>
        <v>12436517</v>
      </c>
      <c r="M66" s="7">
        <f>SUM(M11+M17+M23+M35+M60)</f>
        <v>109277342</v>
      </c>
      <c r="N66" s="49">
        <f t="shared" si="12"/>
        <v>341.11723719165082</v>
      </c>
      <c r="O66" s="11">
        <f t="shared" si="9"/>
        <v>110.16114800759014</v>
      </c>
      <c r="P66" s="11">
        <f t="shared" si="10"/>
        <v>32.29421911203449</v>
      </c>
      <c r="R66" s="154"/>
      <c r="S66" s="157"/>
      <c r="T66" s="113" t="s">
        <v>13</v>
      </c>
      <c r="U66" s="89">
        <f>SUM(U11+U17+U23+U35+U60)</f>
        <v>0</v>
      </c>
    </row>
    <row r="67" spans="2:21" s="102" customFormat="1" ht="13.5" customHeight="1" thickBot="1" x14ac:dyDescent="0.2">
      <c r="B67" s="154"/>
      <c r="C67" s="158"/>
      <c r="D67" s="114" t="s">
        <v>14</v>
      </c>
      <c r="E67" s="59">
        <f t="shared" ref="E67:J67" si="16">SUM(E65:E66)</f>
        <v>7615431000</v>
      </c>
      <c r="F67" s="59">
        <f t="shared" si="16"/>
        <v>183000000</v>
      </c>
      <c r="G67" s="61">
        <f t="shared" si="16"/>
        <v>7798431000</v>
      </c>
      <c r="H67" s="60">
        <f t="shared" si="16"/>
        <v>8153512304</v>
      </c>
      <c r="I67" s="59">
        <f t="shared" si="16"/>
        <v>7961172669</v>
      </c>
      <c r="J67" s="131">
        <f t="shared" si="16"/>
        <v>164618209</v>
      </c>
      <c r="K67" s="136">
        <f>I67*100/I64-100</f>
        <v>2.1114225501093955</v>
      </c>
      <c r="L67" s="60">
        <f>SUM(L65:L66)</f>
        <v>12687817</v>
      </c>
      <c r="M67" s="60">
        <f>SUM(M65:M66)</f>
        <v>179651818</v>
      </c>
      <c r="N67" s="82">
        <f t="shared" si="12"/>
        <v>104.55324031205764</v>
      </c>
      <c r="O67" s="83">
        <f>SUM(I67/G67*100)</f>
        <v>102.08685143203806</v>
      </c>
      <c r="P67" s="83">
        <f t="shared" si="10"/>
        <v>97.641021098286188</v>
      </c>
      <c r="R67" s="154"/>
      <c r="S67" s="158"/>
      <c r="T67" s="114" t="s">
        <v>14</v>
      </c>
      <c r="U67" s="59">
        <f>SUM(U65:U66)</f>
        <v>0</v>
      </c>
    </row>
    <row r="68" spans="2:21" s="102" customFormat="1" ht="13.5" customHeight="1" x14ac:dyDescent="0.15"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U68" s="42"/>
    </row>
    <row r="70" spans="2:21" x14ac:dyDescent="0.15">
      <c r="I70" s="101"/>
      <c r="U70" s="101"/>
    </row>
  </sheetData>
  <mergeCells count="66">
    <mergeCell ref="B62:B67"/>
    <mergeCell ref="C62:C64"/>
    <mergeCell ref="R62:R67"/>
    <mergeCell ref="S62:S64"/>
    <mergeCell ref="C65:C67"/>
    <mergeCell ref="S65:S67"/>
    <mergeCell ref="B56:B61"/>
    <mergeCell ref="C56:C58"/>
    <mergeCell ref="R56:R61"/>
    <mergeCell ref="S56:S58"/>
    <mergeCell ref="C59:C61"/>
    <mergeCell ref="S59:S61"/>
    <mergeCell ref="B50:B55"/>
    <mergeCell ref="C50:C52"/>
    <mergeCell ref="R50:R55"/>
    <mergeCell ref="S50:S52"/>
    <mergeCell ref="C53:C55"/>
    <mergeCell ref="S53:S55"/>
    <mergeCell ref="B44:B49"/>
    <mergeCell ref="C44:C46"/>
    <mergeCell ref="R44:R49"/>
    <mergeCell ref="S44:S46"/>
    <mergeCell ref="C47:C49"/>
    <mergeCell ref="S47:S49"/>
    <mergeCell ref="S42:T43"/>
    <mergeCell ref="B31:B36"/>
    <mergeCell ref="C31:C33"/>
    <mergeCell ref="R31:R36"/>
    <mergeCell ref="S31:S33"/>
    <mergeCell ref="C34:C36"/>
    <mergeCell ref="S34:S36"/>
    <mergeCell ref="O41:P41"/>
    <mergeCell ref="B42:B43"/>
    <mergeCell ref="C42:D43"/>
    <mergeCell ref="E42:G42"/>
    <mergeCell ref="R42:R43"/>
    <mergeCell ref="B25:B30"/>
    <mergeCell ref="C25:C27"/>
    <mergeCell ref="R25:R30"/>
    <mergeCell ref="S25:S27"/>
    <mergeCell ref="C28:C30"/>
    <mergeCell ref="S28:S30"/>
    <mergeCell ref="B19:B24"/>
    <mergeCell ref="C19:C21"/>
    <mergeCell ref="R19:R24"/>
    <mergeCell ref="S19:S21"/>
    <mergeCell ref="C22:C24"/>
    <mergeCell ref="S22:S24"/>
    <mergeCell ref="B13:B18"/>
    <mergeCell ref="C13:C15"/>
    <mergeCell ref="R13:R18"/>
    <mergeCell ref="S13:S15"/>
    <mergeCell ref="C16:C18"/>
    <mergeCell ref="S16:S18"/>
    <mergeCell ref="B7:B12"/>
    <mergeCell ref="C7:C9"/>
    <mergeCell ref="R7:R12"/>
    <mergeCell ref="S7:S9"/>
    <mergeCell ref="C10:C12"/>
    <mergeCell ref="S10:S12"/>
    <mergeCell ref="S5:T6"/>
    <mergeCell ref="O4:P4"/>
    <mergeCell ref="B5:B6"/>
    <mergeCell ref="C5:D6"/>
    <mergeCell ref="E5:G5"/>
    <mergeCell ref="R5:R6"/>
  </mergeCells>
  <phoneticPr fontId="1"/>
  <pageMargins left="0.39370078740157483" right="0.39370078740157483" top="0.78740157480314965" bottom="0.98425196850393704" header="0.51181102362204722" footer="0.62992125984251968"/>
  <pageSetup paperSize="9" scale="98" fitToHeight="0" orientation="landscape" horizontalDpi="0" verticalDpi="0" r:id="rId1"/>
  <headerFooter differentOddEven="1" scaleWithDoc="0" alignWithMargins="0">
    <oddHeader>&amp;C-  11  -</oddHeader>
    <evenFooter>&amp;C-  12  -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10-11歳入に占める市税状況（市税決算）R元年</vt:lpstr>
      <vt:lpstr>'10-11歳入に占める市税状況（市税決算）R元年'!Print_Area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2019-08-21T02:18:37Z</cp:lastPrinted>
  <dcterms:created xsi:type="dcterms:W3CDTF">2001-06-28T08:13:14Z</dcterms:created>
  <dcterms:modified xsi:type="dcterms:W3CDTF">2019-09-25T07:26:47Z</dcterms:modified>
</cp:coreProperties>
</file>