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n1pfl1\★全庁共有\【④】データ受け渡しフォルダ\16_建設課\◎水防・除雪計画書（閲覧用）\◎要配慮者利用施設関係\"/>
    </mc:Choice>
  </mc:AlternateContent>
  <xr:revisionPtr revIDLastSave="0" documentId="13_ncr:1_{6EE6D669-8717-4C42-8E1D-5700AA66D28C}" xr6:coauthVersionLast="43" xr6:coauthVersionMax="44" xr10:uidLastSave="{00000000-0000-0000-0000-000000000000}"/>
  <bookViews>
    <workbookView xWindow="3375" yWindow="3375" windowWidth="21600" windowHeight="11385" activeTab="1" xr2:uid="{00000000-000D-0000-FFFF-FFFF00000000}"/>
  </bookViews>
  <sheets>
    <sheet name="入力シート" sheetId="1" r:id="rId1"/>
    <sheet name="出力シート" sheetId="2" r:id="rId2"/>
  </sheets>
  <definedNames>
    <definedName name="_xlnm.Print_Area" localSheetId="1">出力シート!$A$1:$J$324</definedName>
    <definedName name="_xlnm.Print_Area" localSheetId="0">入力シート!$A$1:$J$203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 l="1"/>
  <c r="C42" i="1"/>
  <c r="C36" i="1"/>
  <c r="B154" i="2" l="1"/>
  <c r="B165" i="2"/>
  <c r="C64" i="1" l="1"/>
  <c r="C72" i="1" l="1"/>
  <c r="C195" i="2" l="1"/>
  <c r="B71" i="2" l="1"/>
  <c r="D209" i="2"/>
  <c r="B156" i="2"/>
  <c r="B144" i="2"/>
  <c r="B169" i="2" l="1"/>
  <c r="B148" i="2"/>
  <c r="B159" i="2"/>
  <c r="B157" i="2"/>
  <c r="B167" i="2"/>
  <c r="B146" i="2"/>
  <c r="A310" i="2"/>
  <c r="A314" i="2"/>
  <c r="D65" i="2" l="1"/>
  <c r="D135" i="2" l="1"/>
  <c r="D134" i="2"/>
  <c r="B171" i="2" l="1"/>
  <c r="B161" i="2"/>
  <c r="B150" i="2"/>
  <c r="A169" i="2" l="1"/>
  <c r="A171" i="2"/>
  <c r="A161" i="2"/>
  <c r="A159" i="2"/>
  <c r="H66" i="2"/>
  <c r="F66" i="2"/>
  <c r="C10" i="1"/>
  <c r="E10" i="1"/>
  <c r="G10" i="1"/>
  <c r="L302" i="2" l="1"/>
  <c r="B302" i="2" s="1"/>
  <c r="L296" i="2"/>
  <c r="D296" i="2" s="1"/>
  <c r="L298" i="2"/>
  <c r="D298" i="2" s="1"/>
  <c r="L294" i="2"/>
  <c r="D294" i="2" s="1"/>
  <c r="C111" i="1"/>
  <c r="L290" i="2" s="1"/>
  <c r="L287" i="2"/>
  <c r="D287" i="2" s="1"/>
  <c r="D290" i="2" l="1"/>
  <c r="D249" i="2"/>
  <c r="B223" i="2" l="1"/>
  <c r="H247" i="2" l="1"/>
  <c r="F247" i="2"/>
  <c r="D247" i="2"/>
  <c r="D67" i="2"/>
  <c r="B67" i="2"/>
  <c r="B65" i="2"/>
  <c r="A31" i="2"/>
  <c r="A37" i="2" l="1"/>
  <c r="C209" i="2" l="1"/>
  <c r="A150" i="2" l="1"/>
  <c r="A148" i="2"/>
  <c r="D203" i="2"/>
</calcChain>
</file>

<file path=xl/sharedStrings.xml><?xml version="1.0" encoding="utf-8"?>
<sst xmlns="http://schemas.openxmlformats.org/spreadsheetml/2006/main" count="444" uniqueCount="278">
  <si>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</si>
  <si>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</si>
  <si>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</si>
  <si>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</si>
  <si>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</si>
  <si>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</si>
  <si>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</si>
  <si>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</si>
  <si>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</si>
  <si>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</si>
  <si>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</si>
  <si>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</si>
  <si>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</si>
  <si>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</si>
  <si>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</si>
  <si>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</si>
  <si>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</si>
  <si>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</si>
  <si>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</si>
  <si>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</si>
  <si>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</si>
  <si>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</si>
  <si>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</si>
  <si>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</si>
  <si>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</si>
  <si>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</si>
  <si>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</si>
  <si>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</si>
  <si>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</si>
  <si>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</si>
  <si>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</si>
  <si>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</si>
  <si>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</si>
  <si>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</si>
  <si>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</si>
  <si>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</si>
  <si>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</si>
  <si>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（避難に関する情報）</t>
    <rPh sb="1" eb="3">
      <t>ヒナン</t>
    </rPh>
    <rPh sb="4" eb="5">
      <t>カン</t>
    </rPh>
    <rPh sb="7" eb="9">
      <t>ジョウホウ</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</si>
  <si>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</si>
  <si>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</si>
  <si>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</si>
  <si>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</si>
  <si>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</si>
  <si>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</si>
  <si>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</si>
  <si>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</si>
  <si>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</si>
  <si>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</si>
  <si>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</si>
  <si>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</si>
  <si>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</si>
  <si>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</si>
  <si>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</si>
  <si>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</si>
  <si>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</si>
  <si>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</si>
  <si>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</si>
  <si>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</si>
  <si>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</si>
  <si>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</si>
  <si>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</si>
  <si>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</si>
  <si>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</si>
  <si>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</si>
  <si>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</si>
  <si>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</si>
  <si>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</si>
  <si>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</si>
  <si>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</si>
  <si>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</si>
  <si>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</si>
  <si>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</si>
  <si>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</si>
  <si>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</si>
  <si>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</si>
  <si>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</si>
  <si>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</si>
  <si>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</si>
  <si>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</si>
  <si>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</si>
  <si>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</si>
  <si>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</si>
  <si>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</si>
  <si>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</si>
  <si>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</si>
  <si>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</si>
  <si>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</si>
  <si>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</si>
  <si>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</si>
  <si>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</si>
  <si>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</si>
  <si>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</si>
  <si>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</si>
  <si>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</si>
  <si>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</si>
  <si>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</si>
  <si>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</si>
  <si>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</si>
  <si>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</si>
  <si>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</si>
  <si>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</si>
  <si>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</si>
  <si>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</si>
  <si>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</si>
  <si>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</si>
  <si>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</si>
  <si>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</si>
  <si>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</si>
  <si>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</si>
  <si>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</si>
  <si>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</si>
  <si>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</si>
  <si>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</si>
  <si>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</si>
  <si>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</si>
  <si>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</si>
  <si>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</si>
  <si>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</si>
  <si>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</si>
  <si>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</si>
  <si>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</si>
  <si>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</si>
  <si>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</si>
  <si>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</si>
  <si>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</si>
  <si>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</si>
  <si>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</si>
  <si>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</si>
  <si>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</si>
  <si>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</si>
  <si>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</si>
  <si>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</si>
  <si>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</si>
  <si>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</si>
  <si>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</si>
  <si>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</si>
  <si>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</si>
  <si>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</si>
  <si>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</si>
  <si>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</si>
  <si>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</si>
  <si>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</si>
  <si>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</si>
  <si>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</si>
  <si>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</si>
  <si>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</si>
  <si>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</si>
  <si>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</si>
  <si>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</si>
  <si>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</si>
  <si>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</si>
  <si>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</si>
  <si>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</si>
  <si>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</si>
  <si>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</si>
  <si>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</si>
  <si>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</si>
  <si>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</si>
  <si>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</si>
  <si>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</si>
  <si>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</si>
  <si>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</si>
  <si>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</si>
  <si>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</si>
  <si>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</si>
  <si>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</si>
  <si>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</si>
  <si>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</si>
  <si>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</si>
  <si>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</si>
  <si>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</si>
  <si>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</si>
  <si>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</si>
  <si>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</si>
  <si>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</si>
  <si>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</si>
  <si>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</si>
  <si>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</si>
  <si>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</si>
  <si>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</si>
  <si>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</si>
  <si>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</si>
  <si>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</si>
  <si>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</si>
  <si>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</si>
  <si>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</si>
  <si>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</si>
  <si>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</si>
  <si>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</si>
  <si>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</si>
  <si>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</si>
  <si>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</si>
  <si>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</si>
  <si>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</si>
  <si>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</si>
  <si>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</si>
  <si>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</si>
  <si>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</si>
  <si>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</si>
  <si>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</si>
  <si>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</si>
  <si>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</si>
  <si>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</si>
  <si>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</si>
  <si>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</si>
  <si>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</si>
  <si>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</si>
  <si>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</si>
  <si>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</si>
  <si>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</si>
  <si>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</si>
  <si>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</si>
  <si>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</si>
  <si>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</si>
  <si>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特別養護老人ホーム野々市苑</t>
    <rPh sb="0" eb="2">
      <t>トクベツ</t>
    </rPh>
    <rPh sb="2" eb="4">
      <t>ヨウゴ</t>
    </rPh>
    <rPh sb="4" eb="6">
      <t>ロウジン</t>
    </rPh>
    <rPh sb="9" eb="12">
      <t>ノノイチ</t>
    </rPh>
    <rPh sb="12" eb="13">
      <t>エン</t>
    </rPh>
    <phoneticPr fontId="9"/>
  </si>
  <si>
    <t>特別養護老人ホーム野々市苑</t>
    <rPh sb="9" eb="12">
      <t>ノノイチ</t>
    </rPh>
    <rPh sb="12" eb="13">
      <t>エン</t>
    </rPh>
    <phoneticPr fontId="9"/>
  </si>
  <si>
    <t>野々市市三納１丁目１番</t>
    <rPh sb="0" eb="4">
      <t>ノノイチシ</t>
    </rPh>
    <rPh sb="4" eb="6">
      <t>サンノウ</t>
    </rPh>
    <rPh sb="7" eb="9">
      <t>チョウメ</t>
    </rPh>
    <rPh sb="10" eb="11">
      <t>バン</t>
    </rPh>
    <phoneticPr fontId="9"/>
  </si>
  <si>
    <t>野々市市</t>
    <rPh sb="0" eb="4">
      <t>ノノイチシ</t>
    </rPh>
    <phoneticPr fontId="9"/>
  </si>
  <si>
    <t>手取川、高橋川、安原川、伏見川</t>
    <rPh sb="0" eb="3">
      <t>テドリガワ</t>
    </rPh>
    <rPh sb="4" eb="6">
      <t>タカハシ</t>
    </rPh>
    <rPh sb="6" eb="7">
      <t>ガワ</t>
    </rPh>
    <rPh sb="8" eb="10">
      <t>ヤスハラ</t>
    </rPh>
    <rPh sb="10" eb="11">
      <t>カワ</t>
    </rPh>
    <rPh sb="12" eb="14">
      <t>フシミ</t>
    </rPh>
    <rPh sb="14" eb="15">
      <t>ガワ</t>
    </rPh>
    <phoneticPr fontId="9"/>
  </si>
  <si>
    <t>http://www.city.nonoichi.lg.jp/</t>
    <phoneticPr fontId="9"/>
  </si>
  <si>
    <t>〇〇課</t>
    <rPh sb="2" eb="3">
      <t>カ</t>
    </rPh>
    <phoneticPr fontId="9"/>
  </si>
  <si>
    <t>076-227-6000</t>
    <phoneticPr fontId="9"/>
  </si>
  <si>
    <t>野々市市〇〇△丁目□番</t>
    <rPh sb="0" eb="3">
      <t>ノノイチ</t>
    </rPh>
    <rPh sb="3" eb="4">
      <t>シ</t>
    </rPh>
    <rPh sb="7" eb="9">
      <t>チョウメ</t>
    </rPh>
    <rPh sb="10" eb="11">
      <t>バン</t>
    </rPh>
    <phoneticPr fontId="9"/>
  </si>
  <si>
    <t>高橋川</t>
  </si>
  <si>
    <t>施設の２階</t>
    <rPh sb="0" eb="2">
      <t>シセツ</t>
    </rPh>
    <rPh sb="4" eb="5">
      <t>カイ</t>
    </rPh>
    <phoneticPr fontId="9"/>
  </si>
  <si>
    <t>有</t>
  </si>
  <si>
    <t>避難誘導</t>
  </si>
  <si>
    <t>雨量・水位等を調べる
石川県河川総合情報システム
 (http://kasen.pref.ishikawa.jp/)</t>
    <rPh sb="0" eb="2">
      <t>ウリョウ</t>
    </rPh>
    <rPh sb="3" eb="5">
      <t>スイイ</t>
    </rPh>
    <rPh sb="5" eb="6">
      <t>ナド</t>
    </rPh>
    <rPh sb="7" eb="8">
      <t>シラ</t>
    </rPh>
    <rPh sb="11" eb="14">
      <t>イシカワケン</t>
    </rPh>
    <rPh sb="14" eb="16">
      <t>カセン</t>
    </rPh>
    <rPh sb="16" eb="18">
      <t>ソウゴウ</t>
    </rPh>
    <rPh sb="18" eb="20">
      <t>ジョウホウ</t>
    </rPh>
    <phoneticPr fontId="9"/>
  </si>
  <si>
    <t>河川の防災情報を調べる
国土交通省　川の防災情報
 (http://www.river.go.jp/)</t>
    <rPh sb="0" eb="2">
      <t>カセン</t>
    </rPh>
    <rPh sb="3" eb="5">
      <t>ボウサイ</t>
    </rPh>
    <rPh sb="5" eb="7">
      <t>ジョウホウ</t>
    </rPh>
    <rPh sb="8" eb="9">
      <t>シラ</t>
    </rPh>
    <rPh sb="12" eb="14">
      <t>コクド</t>
    </rPh>
    <rPh sb="14" eb="17">
      <t>コウツウショウ</t>
    </rPh>
    <rPh sb="18" eb="19">
      <t>カワ</t>
    </rPh>
    <rPh sb="20" eb="22">
      <t>ボウサイ</t>
    </rPh>
    <rPh sb="22" eb="24">
      <t>ジョウホウ</t>
    </rPh>
    <phoneticPr fontId="9"/>
  </si>
  <si>
    <t>ほっとHOTメール、エリア・緊急速報メール</t>
    <rPh sb="14" eb="16">
      <t>キンキュウ</t>
    </rPh>
    <rPh sb="16" eb="18">
      <t>ソクホウ</t>
    </rPh>
    <phoneticPr fontId="9"/>
  </si>
  <si>
    <t>Yahoo!防災速報アプリ、テレビ、ラジオ</t>
    <rPh sb="6" eb="8">
      <t>ボウサイ</t>
    </rPh>
    <rPh sb="8" eb="10">
      <t>ソクホウ</t>
    </rPh>
    <phoneticPr fontId="9"/>
  </si>
  <si>
    <t>広報車、防災行政無線</t>
    <rPh sb="0" eb="3">
      <t>コウホウシャ</t>
    </rPh>
    <rPh sb="4" eb="6">
      <t>ボウサイ</t>
    </rPh>
    <rPh sb="6" eb="8">
      <t>ギョウセイ</t>
    </rPh>
    <rPh sb="8" eb="10">
      <t>ムセン</t>
    </rPh>
    <phoneticPr fontId="9"/>
  </si>
  <si>
    <t>提供される情報に加えて、雨の降り方、施設周辺の水路や道路の状況等、施設内から確認を行う。</t>
    <rPh sb="31" eb="32">
      <t>ナド</t>
    </rPh>
    <phoneticPr fontId="9"/>
  </si>
  <si>
    <t>【施設の想定浸水深】</t>
    <rPh sb="1" eb="3">
      <t>シセツ</t>
    </rPh>
    <rPh sb="4" eb="6">
      <t>ソウテイ</t>
    </rPh>
    <rPh sb="6" eb="8">
      <t>シンスイ</t>
    </rPh>
    <rPh sb="8" eb="9">
      <t>シン</t>
    </rPh>
    <phoneticPr fontId="9"/>
  </si>
  <si>
    <t>河川名はプルダウンで選択してください。河川名を選択すると自動で水位観測所が選択されます。</t>
    <rPh sb="0" eb="2">
      <t>カセン</t>
    </rPh>
    <rPh sb="2" eb="3">
      <t>メイ</t>
    </rPh>
    <rPh sb="10" eb="12">
      <t>センタク</t>
    </rPh>
    <rPh sb="19" eb="21">
      <t>カセン</t>
    </rPh>
    <rPh sb="21" eb="22">
      <t>メイ</t>
    </rPh>
    <rPh sb="23" eb="25">
      <t>センタク</t>
    </rPh>
    <rPh sb="28" eb="30">
      <t>ジドウ</t>
    </rPh>
    <rPh sb="31" eb="33">
      <t>スイイ</t>
    </rPh>
    <rPh sb="33" eb="35">
      <t>カンソク</t>
    </rPh>
    <rPh sb="35" eb="36">
      <t>ショ</t>
    </rPh>
    <rPh sb="37" eb="39">
      <t>センタク</t>
    </rPh>
    <phoneticPr fontId="9"/>
  </si>
  <si>
    <t>　想定浸水深</t>
    <rPh sb="1" eb="3">
      <t>ソウテイ</t>
    </rPh>
    <rPh sb="3" eb="5">
      <t>シンスイ</t>
    </rPh>
    <rPh sb="5" eb="6">
      <t>シン</t>
    </rPh>
    <phoneticPr fontId="9"/>
  </si>
  <si>
    <t>ｍ</t>
    <phoneticPr fontId="9"/>
  </si>
  <si>
    <t>0.0～0.5m</t>
    <phoneticPr fontId="9"/>
  </si>
  <si>
    <t>施設の想定浸水深</t>
    <rPh sb="0" eb="2">
      <t>シセツ</t>
    </rPh>
    <rPh sb="3" eb="5">
      <t>ソウテイ</t>
    </rPh>
    <rPh sb="5" eb="7">
      <t>シンスイ</t>
    </rPh>
    <rPh sb="7" eb="8">
      <t>シン</t>
    </rPh>
    <phoneticPr fontId="9"/>
  </si>
  <si>
    <t>ハザードマップおもて面の想定最大規模の降雨での浸水深（３段階）を選択してください。
0.0～0.5ｍ、0.5ｍ～1.0ｍ、1.0～3.0ｍ</t>
    <rPh sb="10" eb="11">
      <t>メン</t>
    </rPh>
    <rPh sb="12" eb="14">
      <t>ソウテイ</t>
    </rPh>
    <rPh sb="14" eb="16">
      <t>サイダイ</t>
    </rPh>
    <rPh sb="16" eb="18">
      <t>キボ</t>
    </rPh>
    <rPh sb="19" eb="21">
      <t>コウウ</t>
    </rPh>
    <rPh sb="23" eb="25">
      <t>シンスイ</t>
    </rPh>
    <rPh sb="25" eb="26">
      <t>シン</t>
    </rPh>
    <rPh sb="28" eb="30">
      <t>ダンカイ</t>
    </rPh>
    <rPh sb="32" eb="34">
      <t>センタク</t>
    </rPh>
    <phoneticPr fontId="9"/>
  </si>
  <si>
    <t>○</t>
  </si>
  <si>
    <t>　計画を作成及び必要に応じて見直し・修正をしたときは、水防法第15条の3第2項に基づき、遅滞なく、当該計画を野々市市長へ報告する。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7">
      <t>ノノイチ</t>
    </rPh>
    <rPh sb="57" eb="59">
      <t>シチョウ</t>
    </rPh>
    <rPh sb="60" eb="62">
      <t>ホウコク</t>
    </rPh>
    <phoneticPr fontId="9"/>
  </si>
  <si>
    <t>③野々市市への連絡先は以下とする。</t>
    <rPh sb="1" eb="5">
      <t>ノノイチシ</t>
    </rPh>
    <rPh sb="7" eb="9">
      <t>レンラク</t>
    </rPh>
    <rPh sb="9" eb="10">
      <t>サキ</t>
    </rPh>
    <rPh sb="11" eb="13">
      <t>イカ</t>
    </rPh>
    <phoneticPr fontId="9"/>
  </si>
  <si>
    <t>②体制確立時、あらかじめ野々市市と調整した事項について、野々市市に報告する。</t>
    <rPh sb="12" eb="16">
      <t>ノノイチシ</t>
    </rPh>
    <rPh sb="28" eb="31">
      <t>ノノイチ</t>
    </rPh>
    <rPh sb="31" eb="32">
      <t>シ</t>
    </rPh>
    <phoneticPr fontId="9"/>
  </si>
  <si>
    <t>休日の利用形態</t>
    <rPh sb="0" eb="2">
      <t>キュウジツ</t>
    </rPh>
    <rPh sb="3" eb="5">
      <t>リヨウ</t>
    </rPh>
    <rPh sb="5" eb="7">
      <t>ケイタイ</t>
    </rPh>
    <phoneticPr fontId="9"/>
  </si>
  <si>
    <t>施設職員4名　利用者10名</t>
    <rPh sb="0" eb="2">
      <t>シセツ</t>
    </rPh>
    <rPh sb="2" eb="4">
      <t>ショクイン</t>
    </rPh>
    <rPh sb="5" eb="6">
      <t>メイ</t>
    </rPh>
    <rPh sb="7" eb="10">
      <t>リヨウシャ</t>
    </rPh>
    <rPh sb="12" eb="13">
      <t>メイ</t>
    </rPh>
    <phoneticPr fontId="9"/>
  </si>
  <si>
    <t>○／－（基本的に〇）</t>
    <rPh sb="4" eb="7">
      <t>キホンテキ</t>
    </rPh>
    <phoneticPr fontId="9"/>
  </si>
  <si>
    <t>0.0～0.5</t>
  </si>
  <si>
    <t>ファックス、メール</t>
    <phoneticPr fontId="9"/>
  </si>
  <si>
    <t>ファックス、メール</t>
    <phoneticPr fontId="9"/>
  </si>
  <si>
    <t>洪水予報等は市からファックスやメールで伝達されます。</t>
    <rPh sb="0" eb="2">
      <t>コウズイ</t>
    </rPh>
    <rPh sb="2" eb="4">
      <t>ヨホウ</t>
    </rPh>
    <rPh sb="4" eb="5">
      <t>ナド</t>
    </rPh>
    <rPh sb="6" eb="7">
      <t>シ</t>
    </rPh>
    <rPh sb="19" eb="21">
      <t>デンタツ</t>
    </rPh>
    <phoneticPr fontId="9"/>
  </si>
  <si>
    <t>洪水予報等の市からの入手方法</t>
    <phoneticPr fontId="9"/>
  </si>
  <si>
    <t>市の情報サイト</t>
    <phoneticPr fontId="9"/>
  </si>
  <si>
    <t>市からの緊急速報メールの受信の有無</t>
    <phoneticPr fontId="9"/>
  </si>
  <si>
    <t>市への連絡先部局名</t>
    <phoneticPr fontId="9"/>
  </si>
  <si>
    <t>市の連絡先部局に係る電話番号</t>
    <phoneticPr fontId="9"/>
  </si>
  <si>
    <t>担当課名を選択すると、自動で電話番号が選択されます。</t>
    <rPh sb="0" eb="3">
      <t>タントウカ</t>
    </rPh>
    <rPh sb="3" eb="4">
      <t>メイ</t>
    </rPh>
    <rPh sb="5" eb="7">
      <t>センタク</t>
    </rPh>
    <rPh sb="11" eb="13">
      <t>ジドウ</t>
    </rPh>
    <rPh sb="14" eb="16">
      <t>デンワ</t>
    </rPh>
    <rPh sb="16" eb="18">
      <t>バンゴウ</t>
    </rPh>
    <rPh sb="19" eb="21">
      <t>センタク</t>
    </rPh>
    <phoneticPr fontId="9"/>
  </si>
  <si>
    <t>施設の所在地「〇〇町〇丁目」</t>
    <rPh sb="0" eb="2">
      <t>シセツ</t>
    </rPh>
    <rPh sb="3" eb="6">
      <t>ショザイチ</t>
    </rPh>
    <rPh sb="9" eb="10">
      <t>マチ</t>
    </rPh>
    <rPh sb="11" eb="13">
      <t>チョウメ</t>
    </rPh>
    <phoneticPr fontId="9"/>
  </si>
  <si>
    <t>介護長寿課</t>
  </si>
  <si>
    <t>〇〇公民館</t>
    <rPh sb="2" eb="5">
      <t>コウミンカン</t>
    </rPh>
    <phoneticPr fontId="9"/>
  </si>
  <si>
    <t>富奥防災コミュニティセンター</t>
  </si>
  <si>
    <t>プルダウンから選択してください。
本町地区→中央公民館
富奥地区→富奥防災コミュニティセンター
郷地区→郷公民館
押野地区→押野公民館</t>
    <rPh sb="7" eb="9">
      <t>センタク</t>
    </rPh>
    <rPh sb="17" eb="19">
      <t>ホンマチ</t>
    </rPh>
    <rPh sb="19" eb="21">
      <t>チク</t>
    </rPh>
    <rPh sb="22" eb="24">
      <t>チュウオウ</t>
    </rPh>
    <rPh sb="24" eb="27">
      <t>コウミンカン</t>
    </rPh>
    <rPh sb="28" eb="29">
      <t>トミ</t>
    </rPh>
    <rPh sb="29" eb="30">
      <t>オク</t>
    </rPh>
    <rPh sb="30" eb="32">
      <t>チク</t>
    </rPh>
    <rPh sb="33" eb="34">
      <t>トミ</t>
    </rPh>
    <rPh sb="34" eb="35">
      <t>オク</t>
    </rPh>
    <rPh sb="35" eb="37">
      <t>ボウサイ</t>
    </rPh>
    <rPh sb="48" eb="49">
      <t>ゴウ</t>
    </rPh>
    <rPh sb="49" eb="51">
      <t>チク</t>
    </rPh>
    <rPh sb="52" eb="53">
      <t>ゴウ</t>
    </rPh>
    <rPh sb="53" eb="56">
      <t>コウミンカン</t>
    </rPh>
    <rPh sb="57" eb="59">
      <t>オシノ</t>
    </rPh>
    <rPh sb="59" eb="61">
      <t>チク</t>
    </rPh>
    <rPh sb="62" eb="64">
      <t>オシノ</t>
    </rPh>
    <rPh sb="64" eb="67">
      <t>コウミンカン</t>
    </rPh>
    <phoneticPr fontId="9"/>
  </si>
  <si>
    <t>1400m</t>
    <phoneticPr fontId="9"/>
  </si>
  <si>
    <t>　避難場所（自主避難所）</t>
    <rPh sb="6" eb="8">
      <t>ジシュ</t>
    </rPh>
    <rPh sb="8" eb="11">
      <t>ヒナンジョ</t>
    </rPh>
    <phoneticPr fontId="9"/>
  </si>
  <si>
    <t>三納１丁目</t>
    <rPh sb="0" eb="2">
      <t>サンノウ</t>
    </rPh>
    <rPh sb="3" eb="5">
      <t>チョウメ</t>
    </rPh>
    <phoneticPr fontId="9"/>
  </si>
  <si>
    <t>手取川</t>
  </si>
  <si>
    <t>鶴来、四十万田橋、長池、米泉</t>
    <rPh sb="0" eb="2">
      <t>ツルギ</t>
    </rPh>
    <rPh sb="3" eb="6">
      <t>シジマ</t>
    </rPh>
    <rPh sb="6" eb="7">
      <t>デン</t>
    </rPh>
    <rPh sb="7" eb="8">
      <t>ハシ</t>
    </rPh>
    <rPh sb="9" eb="11">
      <t>ナガイケ</t>
    </rPh>
    <rPh sb="12" eb="14">
      <t>ヨネイズミ</t>
    </rPh>
    <phoneticPr fontId="9"/>
  </si>
  <si>
    <t>高齢者等避難開始、避難指示</t>
  </si>
  <si>
    <t>高橋川</t>
    <rPh sb="0" eb="3">
      <t>タカハシガワ</t>
    </rPh>
    <phoneticPr fontId="9"/>
  </si>
  <si>
    <t>手取川</t>
    <rPh sb="0" eb="3">
      <t>テドリガワ</t>
    </rPh>
    <phoneticPr fontId="9"/>
  </si>
  <si>
    <t>安原川</t>
    <rPh sb="0" eb="3">
      <t>ヤスハラガワ</t>
    </rPh>
    <phoneticPr fontId="9"/>
  </si>
  <si>
    <t>伏見川</t>
    <rPh sb="0" eb="3">
      <t>フシミガワ</t>
    </rPh>
    <phoneticPr fontId="9"/>
  </si>
  <si>
    <t>鶴来</t>
    <rPh sb="0" eb="2">
      <t>ツルギ</t>
    </rPh>
    <phoneticPr fontId="9"/>
  </si>
  <si>
    <t>四十万田橋</t>
    <rPh sb="0" eb="4">
      <t>シジマタ</t>
    </rPh>
    <rPh sb="4" eb="5">
      <t>ハシ</t>
    </rPh>
    <phoneticPr fontId="9"/>
  </si>
  <si>
    <t>長池</t>
    <rPh sb="0" eb="2">
      <t>ナガイケ</t>
    </rPh>
    <phoneticPr fontId="9"/>
  </si>
  <si>
    <t>米泉</t>
    <rPh sb="0" eb="2">
      <t>ヨネイズミ</t>
    </rPh>
    <phoneticPr fontId="9"/>
  </si>
  <si>
    <t>河川</t>
    <rPh sb="0" eb="2">
      <t>カセン</t>
    </rPh>
    <phoneticPr fontId="9"/>
  </si>
  <si>
    <t>水位</t>
    <rPh sb="0" eb="2">
      <t>スイイ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</si>
</sst>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1"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4"/>
      <color theme="1"/>
      <name val="ＭＳ Ｐゴシック"/>
      <family val="3"/>
      <charset val="128"/>
      <scheme val="minor"/>
    </font>
    <font>
      <sz val="9"/>
      <color theme="1"/>
      <name val="ＭＳ ゴシック"/>
      <family val="3"/>
      <charset val="128"/>
    </font>
    <font>
      <sz val="26"/>
      <color rgb="FFFF0000"/>
      <name val="ＭＳ Ｐゴシック"/>
      <family val="3"/>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right/>
      <top style="medium">
        <color auto="1"/>
      </top>
      <bottom style="dashed">
        <color indexed="64"/>
      </bottom>
      <diagonal/>
    </border>
    <border>
      <left/>
      <right/>
      <top style="dashed">
        <color indexed="64"/>
      </top>
      <bottom/>
      <diagonal/>
    </border>
    <border>
      <left style="thin">
        <color auto="1"/>
      </left>
      <right/>
      <top style="dashed">
        <color indexed="64"/>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03">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3" fillId="0" borderId="0" xfId="0" applyFont="1" applyBorder="1">
      <alignment vertical="center"/>
    </xf>
    <xf numFmtId="0" fontId="2" fillId="0" borderId="0" xfId="0" applyFont="1" applyBorder="1">
      <alignment vertical="center"/>
    </xf>
    <xf numFmtId="0" fontId="24" fillId="0" borderId="0" xfId="0" applyFont="1" applyFill="1" applyBorder="1" applyAlignment="1">
      <alignment horizontal="right" vertical="center"/>
    </xf>
    <xf numFmtId="0" fontId="25" fillId="0" borderId="0" xfId="0" applyFont="1" applyBorder="1" applyAlignment="1">
      <alignment horizontal="right" vertical="center" wrapText="1"/>
    </xf>
    <xf numFmtId="0" fontId="27"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5" fillId="0" borderId="16" xfId="0" applyFont="1" applyFill="1" applyBorder="1" applyAlignment="1">
      <alignment horizontal="justify" vertical="center" shrinkToFit="1"/>
    </xf>
    <xf numFmtId="0" fontId="10" fillId="0" borderId="0" xfId="0" applyFont="1" applyFill="1" applyBorder="1" applyAlignment="1" applyProtection="1">
      <alignment vertical="center" wrapText="1"/>
      <protection locked="0"/>
    </xf>
    <xf numFmtId="0" fontId="10" fillId="4" borderId="0" xfId="0" applyFont="1" applyFill="1" applyBorder="1" applyAlignment="1" applyProtection="1">
      <alignment vertical="center" wrapText="1"/>
      <protection locked="0"/>
    </xf>
    <xf numFmtId="0" fontId="10" fillId="0" borderId="73" xfId="0" applyFont="1" applyFill="1" applyBorder="1" applyAlignment="1" applyProtection="1">
      <alignment vertical="center" wrapText="1"/>
      <protection locked="0"/>
    </xf>
    <xf numFmtId="0" fontId="15" fillId="4" borderId="45" xfId="0" applyFont="1" applyFill="1" applyBorder="1" applyAlignment="1">
      <alignment horizontal="justify" vertical="center" shrinkToFit="1"/>
    </xf>
    <xf numFmtId="0" fontId="10" fillId="4" borderId="74" xfId="0" applyFont="1" applyFill="1" applyBorder="1" applyAlignment="1" applyProtection="1">
      <alignment vertical="center" wrapText="1"/>
      <protection locked="0"/>
    </xf>
    <xf numFmtId="0" fontId="10" fillId="0" borderId="74" xfId="0" applyFont="1" applyFill="1" applyBorder="1" applyAlignment="1" applyProtection="1">
      <alignment vertical="center" wrapText="1"/>
      <protection locked="0"/>
    </xf>
    <xf numFmtId="0" fontId="10" fillId="4" borderId="44" xfId="0" applyFont="1" applyFill="1" applyBorder="1" applyAlignment="1" applyProtection="1">
      <alignment vertical="center" wrapText="1"/>
      <protection locked="0"/>
    </xf>
    <xf numFmtId="0" fontId="7" fillId="0" borderId="74" xfId="0" applyFont="1" applyFill="1" applyBorder="1" applyAlignment="1">
      <alignment horizontal="justify" vertical="center" wrapText="1"/>
    </xf>
    <xf numFmtId="0" fontId="7" fillId="0" borderId="75" xfId="0" applyFont="1" applyFill="1" applyBorder="1" applyAlignment="1">
      <alignment horizontal="justify" vertical="center" wrapText="1"/>
    </xf>
    <xf numFmtId="0" fontId="28" fillId="0" borderId="0" xfId="0" applyFont="1" applyAlignment="1">
      <alignment horizontal="center" vertical="center"/>
    </xf>
    <xf numFmtId="0" fontId="15" fillId="0" borderId="16" xfId="0" applyFont="1" applyBorder="1" applyAlignment="1">
      <alignment horizontal="justify" vertical="center" shrinkToFit="1"/>
    </xf>
    <xf numFmtId="0" fontId="15" fillId="0" borderId="3" xfId="0" applyFont="1" applyBorder="1" applyAlignment="1">
      <alignment vertical="center" wrapText="1"/>
    </xf>
    <xf numFmtId="0" fontId="29" fillId="0" borderId="16" xfId="0" applyFont="1" applyFill="1" applyBorder="1" applyAlignment="1">
      <alignment horizontal="justify" vertical="center" shrinkToFit="1"/>
    </xf>
    <xf numFmtId="0" fontId="30" fillId="0" borderId="0" xfId="0" applyFont="1" applyAlignment="1">
      <alignment vertical="center"/>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6" fillId="3" borderId="43"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7" fillId="4" borderId="72" xfId="0" applyFont="1" applyFill="1" applyBorder="1" applyAlignment="1">
      <alignment horizontal="left" vertical="center" wrapText="1"/>
    </xf>
    <xf numFmtId="0" fontId="7" fillId="4" borderId="44" xfId="0" applyFont="1" applyFill="1" applyBorder="1" applyAlignment="1">
      <alignment horizontal="left" vertical="center" wrapText="1"/>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7" fillId="0" borderId="0" xfId="0" applyFont="1" applyBorder="1" applyAlignment="1">
      <alignment horizontal="left" vertical="top" wrapText="1"/>
    </xf>
    <xf numFmtId="0" fontId="10" fillId="3" borderId="7" xfId="0" applyFont="1" applyFill="1" applyBorder="1" applyAlignment="1" applyProtection="1">
      <alignment horizontal="center" vertical="center" wrapText="1"/>
      <protection locked="0"/>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6" fillId="0" borderId="22" xfId="0" applyFont="1" applyBorder="1" applyAlignment="1">
      <alignment vertical="top" wrapText="1"/>
    </xf>
    <xf numFmtId="0" fontId="26" fillId="0" borderId="14" xfId="0" applyFont="1" applyBorder="1" applyAlignment="1">
      <alignment vertical="top" wrapText="1"/>
    </xf>
    <xf numFmtId="0" fontId="26" fillId="0" borderId="34" xfId="0" applyFont="1" applyBorder="1" applyAlignment="1">
      <alignment vertical="top" wrapText="1"/>
    </xf>
    <xf numFmtId="0" fontId="26" fillId="0" borderId="12" xfId="0" applyFont="1" applyBorder="1" applyAlignment="1">
      <alignment vertical="top" wrapText="1"/>
    </xf>
    <xf numFmtId="0" fontId="26" fillId="0" borderId="0" xfId="0" applyFont="1" applyBorder="1" applyAlignment="1">
      <alignment vertical="top" wrapText="1"/>
    </xf>
    <xf numFmtId="0" fontId="26" fillId="0" borderId="3" xfId="0" applyFont="1" applyBorder="1" applyAlignment="1">
      <alignment vertical="top" wrapText="1"/>
    </xf>
    <xf numFmtId="0" fontId="26" fillId="0" borderId="47" xfId="0" applyFont="1" applyBorder="1" applyAlignment="1">
      <alignment vertical="top" wrapText="1"/>
    </xf>
    <xf numFmtId="0" fontId="26" fillId="0" borderId="17" xfId="0" applyFont="1" applyBorder="1" applyAlignment="1">
      <alignment vertical="top" wrapText="1"/>
    </xf>
    <xf numFmtId="0" fontId="26"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3" fillId="0" borderId="0" xfId="0" applyFont="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8" xfId="0" applyFont="1" applyBorder="1" applyAlignment="1">
      <alignment horizontal="center" vertical="center" wrapText="1"/>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pplyAlignment="1">
      <alignment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20" fillId="0" borderId="0" xfId="0" applyFont="1" applyAlignment="1">
      <alignment horizontal="left" vertical="center"/>
    </xf>
    <xf numFmtId="0" fontId="28" fillId="0" borderId="43" xfId="0" applyFont="1" applyBorder="1" applyAlignment="1">
      <alignment horizontal="center" vertical="center"/>
    </xf>
    <xf numFmtId="0" fontId="28" fillId="0" borderId="1" xfId="0" applyFont="1" applyBorder="1" applyAlignment="1">
      <alignment horizontal="center" vertical="center"/>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20" fillId="0" borderId="53" xfId="0" applyFont="1" applyBorder="1" applyAlignment="1">
      <alignment horizontal="center" vertical="center"/>
    </xf>
    <xf numFmtId="0" fontId="1" fillId="0" borderId="0" xfId="0" applyFont="1" applyBorder="1" applyAlignment="1">
      <alignment horizontal="center" vertical="center" wrapText="1"/>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 fillId="0" borderId="0" xfId="0" applyFont="1" applyBorder="1" applyAlignment="1">
      <alignment horizontal="center" vertical="top" wrapText="1"/>
    </xf>
    <xf numFmtId="0" fontId="30" fillId="0" borderId="0" xfId="0" applyFont="1" applyAlignment="1">
      <alignment horizontal="center" vertical="center"/>
    </xf>
    <xf numFmtId="0" fontId="1" fillId="0" borderId="4" xfId="0" applyFont="1" applyBorder="1" applyAlignment="1">
      <alignment vertical="center" wrapText="1"/>
    </xf>
    <xf numFmtId="0" fontId="20" fillId="0" borderId="41" xfId="0" applyFont="1" applyBorder="1" applyAlignment="1">
      <alignment horizontal="center"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100013</xdr:colOff>
      <xdr:row>56</xdr:row>
      <xdr:rowOff>26194</xdr:rowOff>
    </xdr:from>
    <xdr:to>
      <xdr:col>10</xdr:col>
      <xdr:colOff>576263</xdr:colOff>
      <xdr:row>58</xdr:row>
      <xdr:rowOff>35718</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20076" y="10551319"/>
          <a:ext cx="476250" cy="31908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174</xdr:row>
      <xdr:rowOff>76200</xdr:rowOff>
    </xdr:from>
    <xdr:to>
      <xdr:col>10</xdr:col>
      <xdr:colOff>571500</xdr:colOff>
      <xdr:row>178</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85</xdr:row>
      <xdr:rowOff>95250</xdr:rowOff>
    </xdr:from>
    <xdr:to>
      <xdr:col>10</xdr:col>
      <xdr:colOff>561975</xdr:colOff>
      <xdr:row>89</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77</xdr:row>
      <xdr:rowOff>190503</xdr:rowOff>
    </xdr:from>
    <xdr:to>
      <xdr:col>10</xdr:col>
      <xdr:colOff>631031</xdr:colOff>
      <xdr:row>80</xdr:row>
      <xdr:rowOff>9529</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186738" y="13930316"/>
          <a:ext cx="564356" cy="3429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50</xdr:row>
      <xdr:rowOff>2381</xdr:rowOff>
    </xdr:from>
    <xdr:to>
      <xdr:col>10</xdr:col>
      <xdr:colOff>581025</xdr:colOff>
      <xdr:row>52</xdr:row>
      <xdr:rowOff>0</xdr:rowOff>
    </xdr:to>
    <xdr:sp macro="" textlink="">
      <xdr:nvSpPr>
        <xdr:cNvPr id="14" name="左矢印 5">
          <a:extLst>
            <a:ext uri="{FF2B5EF4-FFF2-40B4-BE49-F238E27FC236}">
              <a16:creationId xmlns:a16="http://schemas.microsoft.com/office/drawing/2014/main" id="{F199F48E-1CA5-4992-91FB-9B765ACE273E}"/>
            </a:ext>
          </a:extLst>
        </xdr:cNvPr>
        <xdr:cNvSpPr/>
      </xdr:nvSpPr>
      <xdr:spPr>
        <a:xfrm>
          <a:off x="8224838" y="9598819"/>
          <a:ext cx="476250" cy="307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88107</xdr:colOff>
      <xdr:row>61</xdr:row>
      <xdr:rowOff>133351</xdr:rowOff>
    </xdr:from>
    <xdr:to>
      <xdr:col>10</xdr:col>
      <xdr:colOff>564357</xdr:colOff>
      <xdr:row>63</xdr:row>
      <xdr:rowOff>142875</xdr:rowOff>
    </xdr:to>
    <xdr:sp macro="" textlink="">
      <xdr:nvSpPr>
        <xdr:cNvPr id="11" name="左矢印 5">
          <a:extLst>
            <a:ext uri="{FF2B5EF4-FFF2-40B4-BE49-F238E27FC236}">
              <a16:creationId xmlns:a16="http://schemas.microsoft.com/office/drawing/2014/main" id="{306CFDEA-1303-4C75-BF46-509A61F0133C}"/>
            </a:ext>
          </a:extLst>
        </xdr:cNvPr>
        <xdr:cNvSpPr/>
      </xdr:nvSpPr>
      <xdr:spPr>
        <a:xfrm>
          <a:off x="8208170" y="11384757"/>
          <a:ext cx="476250" cy="31908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88106</xdr:colOff>
      <xdr:row>68</xdr:row>
      <xdr:rowOff>14288</xdr:rowOff>
    </xdr:from>
    <xdr:to>
      <xdr:col>10</xdr:col>
      <xdr:colOff>564356</xdr:colOff>
      <xdr:row>70</xdr:row>
      <xdr:rowOff>23812</xdr:rowOff>
    </xdr:to>
    <xdr:sp macro="" textlink="">
      <xdr:nvSpPr>
        <xdr:cNvPr id="16" name="左矢印 5">
          <a:extLst>
            <a:ext uri="{FF2B5EF4-FFF2-40B4-BE49-F238E27FC236}">
              <a16:creationId xmlns:a16="http://schemas.microsoft.com/office/drawing/2014/main" id="{8B8F99AA-C434-4318-82B3-76891DB6F2FA}"/>
            </a:ext>
          </a:extLst>
        </xdr:cNvPr>
        <xdr:cNvSpPr/>
      </xdr:nvSpPr>
      <xdr:spPr>
        <a:xfrm>
          <a:off x="8208169" y="12408694"/>
          <a:ext cx="476250" cy="31908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1137309</xdr:colOff>
      <xdr:row>98</xdr:row>
      <xdr:rowOff>158749</xdr:rowOff>
    </xdr:from>
    <xdr:to>
      <xdr:col>20</xdr:col>
      <xdr:colOff>306442</xdr:colOff>
      <xdr:row>132</xdr:row>
      <xdr:rowOff>41274</xdr:rowOff>
    </xdr:to>
    <xdr:pic>
      <xdr:nvPicPr>
        <xdr:cNvPr id="13" name="図 12">
          <a:extLst>
            <a:ext uri="{FF2B5EF4-FFF2-40B4-BE49-F238E27FC236}">
              <a16:creationId xmlns:a16="http://schemas.microsoft.com/office/drawing/2014/main" id="{CF02572A-EF1F-4F6B-AECD-780E9318F068}"/>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tretch>
          <a:fillRect/>
        </a:stretch>
      </xdr:blipFill>
      <xdr:spPr>
        <a:xfrm>
          <a:off x="8185809" y="22002749"/>
          <a:ext cx="5709633" cy="7439025"/>
        </a:xfrm>
        <a:prstGeom prst="rect">
          <a:avLst/>
        </a:prstGeom>
      </xdr:spPr>
    </xdr:pic>
    <xdr:clientData/>
  </xdr:twoCellAnchor>
  <xdr:twoCellAnchor>
    <xdr:from>
      <xdr:col>5</xdr:col>
      <xdr:colOff>211666</xdr:colOff>
      <xdr:row>142</xdr:row>
      <xdr:rowOff>10584</xdr:rowOff>
    </xdr:from>
    <xdr:to>
      <xdr:col>5</xdr:col>
      <xdr:colOff>645583</xdr:colOff>
      <xdr:row>150</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145</xdr:row>
      <xdr:rowOff>1</xdr:rowOff>
    </xdr:from>
    <xdr:to>
      <xdr:col>5</xdr:col>
      <xdr:colOff>179917</xdr:colOff>
      <xdr:row>148</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152</xdr:row>
      <xdr:rowOff>0</xdr:rowOff>
    </xdr:from>
    <xdr:to>
      <xdr:col>5</xdr:col>
      <xdr:colOff>645582</xdr:colOff>
      <xdr:row>161</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155</xdr:row>
      <xdr:rowOff>84669</xdr:rowOff>
    </xdr:from>
    <xdr:to>
      <xdr:col>5</xdr:col>
      <xdr:colOff>179916</xdr:colOff>
      <xdr:row>158</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163</xdr:row>
      <xdr:rowOff>0</xdr:rowOff>
    </xdr:from>
    <xdr:to>
      <xdr:col>5</xdr:col>
      <xdr:colOff>645582</xdr:colOff>
      <xdr:row>172</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165</xdr:row>
      <xdr:rowOff>158750</xdr:rowOff>
    </xdr:from>
    <xdr:to>
      <xdr:col>5</xdr:col>
      <xdr:colOff>179916</xdr:colOff>
      <xdr:row>168</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162</xdr:row>
      <xdr:rowOff>0</xdr:rowOff>
    </xdr:from>
    <xdr:to>
      <xdr:col>5</xdr:col>
      <xdr:colOff>603249</xdr:colOff>
      <xdr:row>162</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151</xdr:row>
      <xdr:rowOff>0</xdr:rowOff>
    </xdr:from>
    <xdr:to>
      <xdr:col>5</xdr:col>
      <xdr:colOff>603249</xdr:colOff>
      <xdr:row>151</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492124</xdr:colOff>
      <xdr:row>106</xdr:row>
      <xdr:rowOff>43656</xdr:rowOff>
    </xdr:from>
    <xdr:to>
      <xdr:col>18</xdr:col>
      <xdr:colOff>23812</xdr:colOff>
      <xdr:row>107</xdr:row>
      <xdr:rowOff>43656</xdr:rowOff>
    </xdr:to>
    <xdr:sp macro="" textlink="">
      <xdr:nvSpPr>
        <xdr:cNvPr id="12" name="楕円 11">
          <a:extLst>
            <a:ext uri="{FF2B5EF4-FFF2-40B4-BE49-F238E27FC236}">
              <a16:creationId xmlns:a16="http://schemas.microsoft.com/office/drawing/2014/main" id="{3668B763-0753-4E52-A779-296F9F67A4B3}"/>
            </a:ext>
          </a:extLst>
        </xdr:cNvPr>
        <xdr:cNvSpPr/>
      </xdr:nvSpPr>
      <xdr:spPr>
        <a:xfrm>
          <a:off x="12033249" y="23665656"/>
          <a:ext cx="214313" cy="2222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15</xdr:col>
      <xdr:colOff>174625</xdr:colOff>
      <xdr:row>122</xdr:row>
      <xdr:rowOff>79376</xdr:rowOff>
    </xdr:from>
    <xdr:to>
      <xdr:col>15</xdr:col>
      <xdr:colOff>605856</xdr:colOff>
      <xdr:row>124</xdr:row>
      <xdr:rowOff>47626</xdr:rowOff>
    </xdr:to>
    <xdr:pic>
      <xdr:nvPicPr>
        <xdr:cNvPr id="15" name="図 14">
          <a:extLst>
            <a:ext uri="{FF2B5EF4-FFF2-40B4-BE49-F238E27FC236}">
              <a16:creationId xmlns:a16="http://schemas.microsoft.com/office/drawing/2014/main" id="{2C95F798-3F9A-424D-9826-DCB652FB8F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50500" y="27257376"/>
          <a:ext cx="431231" cy="412750"/>
        </a:xfrm>
        <a:prstGeom prst="rect">
          <a:avLst/>
        </a:prstGeom>
      </xdr:spPr>
    </xdr:pic>
    <xdr:clientData/>
  </xdr:twoCellAnchor>
  <xdr:twoCellAnchor>
    <xdr:from>
      <xdr:col>15</xdr:col>
      <xdr:colOff>95250</xdr:colOff>
      <xdr:row>105</xdr:row>
      <xdr:rowOff>174625</xdr:rowOff>
    </xdr:from>
    <xdr:to>
      <xdr:col>17</xdr:col>
      <xdr:colOff>603250</xdr:colOff>
      <xdr:row>127</xdr:row>
      <xdr:rowOff>15875</xdr:rowOff>
    </xdr:to>
    <xdr:sp macro="" textlink="">
      <xdr:nvSpPr>
        <xdr:cNvPr id="18" name="フリーフォーム: 図形 17">
          <a:extLst>
            <a:ext uri="{FF2B5EF4-FFF2-40B4-BE49-F238E27FC236}">
              <a16:creationId xmlns:a16="http://schemas.microsoft.com/office/drawing/2014/main" id="{1C5BE18D-81DD-4A86-A1B7-46C37C2EC38F}"/>
            </a:ext>
          </a:extLst>
        </xdr:cNvPr>
        <xdr:cNvSpPr/>
      </xdr:nvSpPr>
      <xdr:spPr>
        <a:xfrm>
          <a:off x="10271125" y="23574375"/>
          <a:ext cx="1873250" cy="4730750"/>
        </a:xfrm>
        <a:custGeom>
          <a:avLst/>
          <a:gdLst>
            <a:gd name="connsiteX0" fmla="*/ 1857375 w 1873250"/>
            <a:gd name="connsiteY0" fmla="*/ 79375 h 4730750"/>
            <a:gd name="connsiteX1" fmla="*/ 1873250 w 1873250"/>
            <a:gd name="connsiteY1" fmla="*/ 31750 h 4730750"/>
            <a:gd name="connsiteX2" fmla="*/ 1476375 w 1873250"/>
            <a:gd name="connsiteY2" fmla="*/ 0 h 4730750"/>
            <a:gd name="connsiteX3" fmla="*/ 1428750 w 1873250"/>
            <a:gd name="connsiteY3" fmla="*/ 555625 h 4730750"/>
            <a:gd name="connsiteX4" fmla="*/ 1428750 w 1873250"/>
            <a:gd name="connsiteY4" fmla="*/ 762000 h 4730750"/>
            <a:gd name="connsiteX5" fmla="*/ 1349375 w 1873250"/>
            <a:gd name="connsiteY5" fmla="*/ 1047750 h 4730750"/>
            <a:gd name="connsiteX6" fmla="*/ 1349375 w 1873250"/>
            <a:gd name="connsiteY6" fmla="*/ 1270000 h 4730750"/>
            <a:gd name="connsiteX7" fmla="*/ 1428750 w 1873250"/>
            <a:gd name="connsiteY7" fmla="*/ 1666875 h 4730750"/>
            <a:gd name="connsiteX8" fmla="*/ 1524000 w 1873250"/>
            <a:gd name="connsiteY8" fmla="*/ 1984375 h 4730750"/>
            <a:gd name="connsiteX9" fmla="*/ 1571625 w 1873250"/>
            <a:gd name="connsiteY9" fmla="*/ 2143125 h 4730750"/>
            <a:gd name="connsiteX10" fmla="*/ 1587500 w 1873250"/>
            <a:gd name="connsiteY10" fmla="*/ 2428875 h 4730750"/>
            <a:gd name="connsiteX11" fmla="*/ 1555750 w 1873250"/>
            <a:gd name="connsiteY11" fmla="*/ 3127375 h 4730750"/>
            <a:gd name="connsiteX12" fmla="*/ 1476375 w 1873250"/>
            <a:gd name="connsiteY12" fmla="*/ 4270375 h 4730750"/>
            <a:gd name="connsiteX13" fmla="*/ 1063625 w 1873250"/>
            <a:gd name="connsiteY13" fmla="*/ 4238625 h 4730750"/>
            <a:gd name="connsiteX14" fmla="*/ 619125 w 1873250"/>
            <a:gd name="connsiteY14" fmla="*/ 4206875 h 4730750"/>
            <a:gd name="connsiteX15" fmla="*/ 492125 w 1873250"/>
            <a:gd name="connsiteY15" fmla="*/ 4365625 h 4730750"/>
            <a:gd name="connsiteX16" fmla="*/ 412750 w 1873250"/>
            <a:gd name="connsiteY16" fmla="*/ 4492625 h 4730750"/>
            <a:gd name="connsiteX17" fmla="*/ 365125 w 1873250"/>
            <a:gd name="connsiteY17" fmla="*/ 4603750 h 4730750"/>
            <a:gd name="connsiteX18" fmla="*/ 349250 w 1873250"/>
            <a:gd name="connsiteY18" fmla="*/ 4683125 h 4730750"/>
            <a:gd name="connsiteX19" fmla="*/ 222250 w 1873250"/>
            <a:gd name="connsiteY19" fmla="*/ 4730750 h 4730750"/>
            <a:gd name="connsiteX20" fmla="*/ 47625 w 1873250"/>
            <a:gd name="connsiteY20" fmla="*/ 4699000 h 4730750"/>
            <a:gd name="connsiteX21" fmla="*/ 15875 w 1873250"/>
            <a:gd name="connsiteY21" fmla="*/ 4445000 h 4730750"/>
            <a:gd name="connsiteX22" fmla="*/ 0 w 1873250"/>
            <a:gd name="connsiteY22" fmla="*/ 4191000 h 4730750"/>
            <a:gd name="connsiteX23" fmla="*/ 238125 w 1873250"/>
            <a:gd name="connsiteY23" fmla="*/ 4206875 h 47307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1873250" h="4730750">
              <a:moveTo>
                <a:pt x="1857375" y="79375"/>
              </a:moveTo>
              <a:lnTo>
                <a:pt x="1873250" y="31750"/>
              </a:lnTo>
              <a:lnTo>
                <a:pt x="1476375" y="0"/>
              </a:lnTo>
              <a:lnTo>
                <a:pt x="1428750" y="555625"/>
              </a:lnTo>
              <a:lnTo>
                <a:pt x="1428750" y="762000"/>
              </a:lnTo>
              <a:lnTo>
                <a:pt x="1349375" y="1047750"/>
              </a:lnTo>
              <a:lnTo>
                <a:pt x="1349375" y="1270000"/>
              </a:lnTo>
              <a:lnTo>
                <a:pt x="1428750" y="1666875"/>
              </a:lnTo>
              <a:lnTo>
                <a:pt x="1524000" y="1984375"/>
              </a:lnTo>
              <a:lnTo>
                <a:pt x="1571625" y="2143125"/>
              </a:lnTo>
              <a:lnTo>
                <a:pt x="1587500" y="2428875"/>
              </a:lnTo>
              <a:lnTo>
                <a:pt x="1555750" y="3127375"/>
              </a:lnTo>
              <a:lnTo>
                <a:pt x="1476375" y="4270375"/>
              </a:lnTo>
              <a:lnTo>
                <a:pt x="1063625" y="4238625"/>
              </a:lnTo>
              <a:lnTo>
                <a:pt x="619125" y="4206875"/>
              </a:lnTo>
              <a:lnTo>
                <a:pt x="492125" y="4365625"/>
              </a:lnTo>
              <a:lnTo>
                <a:pt x="412750" y="4492625"/>
              </a:lnTo>
              <a:lnTo>
                <a:pt x="365125" y="4603750"/>
              </a:lnTo>
              <a:lnTo>
                <a:pt x="349250" y="4683125"/>
              </a:lnTo>
              <a:lnTo>
                <a:pt x="222250" y="4730750"/>
              </a:lnTo>
              <a:lnTo>
                <a:pt x="47625" y="4699000"/>
              </a:lnTo>
              <a:lnTo>
                <a:pt x="15875" y="4445000"/>
              </a:lnTo>
              <a:lnTo>
                <a:pt x="0" y="4191000"/>
              </a:lnTo>
              <a:lnTo>
                <a:pt x="238125" y="4206875"/>
              </a:lnTo>
            </a:path>
          </a:pathLst>
        </a:custGeom>
        <a:noFill/>
        <a:ln>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317499</xdr:colOff>
      <xdr:row>99</xdr:row>
      <xdr:rowOff>158750</xdr:rowOff>
    </xdr:from>
    <xdr:to>
      <xdr:col>17</xdr:col>
      <xdr:colOff>603250</xdr:colOff>
      <xdr:row>101</xdr:row>
      <xdr:rowOff>95250</xdr:rowOff>
    </xdr:to>
    <xdr:sp macro="" textlink="">
      <xdr:nvSpPr>
        <xdr:cNvPr id="10" name="テキスト ボックス 9">
          <a:extLst>
            <a:ext uri="{FF2B5EF4-FFF2-40B4-BE49-F238E27FC236}">
              <a16:creationId xmlns:a16="http://schemas.microsoft.com/office/drawing/2014/main" id="{3E19EFCB-A7FA-4C3A-98EE-C4710116CF83}"/>
            </a:ext>
          </a:extLst>
        </xdr:cNvPr>
        <xdr:cNvSpPr txBox="1"/>
      </xdr:nvSpPr>
      <xdr:spPr>
        <a:xfrm>
          <a:off x="10493374" y="22225000"/>
          <a:ext cx="1651001"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避難経路図作成例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rgbClr val="FF0000"/>
          </a:solidFill>
          <a:tailEnd type="triangle"/>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nonoichi.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3"/>
  <sheetViews>
    <sheetView view="pageBreakPreview" topLeftCell="A17" zoomScale="55" zoomScaleNormal="100" zoomScaleSheetLayoutView="55" workbookViewId="0">
      <selection activeCell="J62" sqref="J62"/>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38" customWidth="1"/>
    <col min="11" max="16384" width="9" style="6"/>
  </cols>
  <sheetData>
    <row r="1" spans="1:16" ht="21" x14ac:dyDescent="0.15">
      <c r="A1" s="129" t="s">
        <v>41</v>
      </c>
    </row>
    <row r="2" spans="1:16" ht="17.25" customHeight="1" x14ac:dyDescent="0.15"/>
    <row r="3" spans="1:16" ht="24.75" thickBot="1" x14ac:dyDescent="0.2">
      <c r="A3" s="130" t="s">
        <v>116</v>
      </c>
    </row>
    <row r="4" spans="1:16" ht="114.75" customHeight="1" thickBot="1" x14ac:dyDescent="0.2">
      <c r="A4" s="197" t="s">
        <v>209</v>
      </c>
      <c r="B4" s="198"/>
      <c r="C4" s="198"/>
      <c r="D4" s="198"/>
      <c r="E4" s="198"/>
      <c r="F4" s="198"/>
      <c r="G4" s="198"/>
      <c r="H4" s="198"/>
      <c r="I4" s="198"/>
      <c r="J4" s="199"/>
    </row>
    <row r="5" spans="1:16" ht="17.25" customHeight="1" x14ac:dyDescent="0.15"/>
    <row r="6" spans="1:16" ht="17.25" customHeight="1" x14ac:dyDescent="0.15"/>
    <row r="7" spans="1:16" ht="17.25" customHeight="1" x14ac:dyDescent="0.15">
      <c r="A7" s="207" t="s">
        <v>0</v>
      </c>
      <c r="B7" s="206"/>
      <c r="C7" s="206" t="s">
        <v>1</v>
      </c>
      <c r="D7" s="206"/>
      <c r="E7" s="206"/>
      <c r="F7" s="206"/>
      <c r="G7" s="206"/>
      <c r="H7" s="206"/>
      <c r="I7" s="206"/>
      <c r="J7" s="139" t="s">
        <v>2</v>
      </c>
    </row>
    <row r="8" spans="1:16" ht="17.25" customHeight="1" x14ac:dyDescent="0.15">
      <c r="A8" s="208" t="s">
        <v>24</v>
      </c>
      <c r="B8" s="209"/>
      <c r="C8" s="37"/>
      <c r="D8" s="37"/>
      <c r="E8" s="37"/>
      <c r="F8" s="37"/>
      <c r="G8" s="37"/>
      <c r="H8" s="37"/>
      <c r="I8" s="37"/>
      <c r="J8" s="140"/>
    </row>
    <row r="9" spans="1:16" ht="7.5" customHeight="1" thickBot="1" x14ac:dyDescent="0.2">
      <c r="A9" s="42"/>
      <c r="B9" s="40"/>
      <c r="C9" s="40"/>
      <c r="D9" s="40"/>
      <c r="E9" s="40"/>
      <c r="F9" s="40"/>
      <c r="G9" s="40"/>
      <c r="H9" s="40"/>
      <c r="I9" s="40"/>
      <c r="J9" s="141"/>
    </row>
    <row r="10" spans="1:16" s="35" customFormat="1" ht="17.25" customHeight="1" thickBot="1" x14ac:dyDescent="0.2">
      <c r="A10" s="125" t="s">
        <v>175</v>
      </c>
      <c r="B10" s="126" t="s">
        <v>189</v>
      </c>
      <c r="C10" s="162">
        <f ca="1">YEAR(TODAY())</f>
        <v>2021</v>
      </c>
      <c r="D10" s="44" t="s">
        <v>43</v>
      </c>
      <c r="E10" s="162">
        <f ca="1">MONTH(TODAY())</f>
        <v>6</v>
      </c>
      <c r="F10" s="44" t="s">
        <v>44</v>
      </c>
      <c r="G10" s="162">
        <f ca="1">DAY(TODAY())</f>
        <v>28</v>
      </c>
      <c r="H10" s="44" t="s">
        <v>45</v>
      </c>
      <c r="I10" s="44"/>
      <c r="J10" s="142">
        <v>43922</v>
      </c>
    </row>
    <row r="11" spans="1:16" s="35" customFormat="1" ht="7.5" customHeight="1" thickBot="1" x14ac:dyDescent="0.2">
      <c r="A11" s="43"/>
      <c r="B11" s="58"/>
      <c r="C11" s="41"/>
      <c r="D11" s="44"/>
      <c r="E11" s="41"/>
      <c r="F11" s="44"/>
      <c r="G11" s="41"/>
      <c r="H11" s="44"/>
      <c r="I11" s="44"/>
      <c r="J11" s="142"/>
    </row>
    <row r="12" spans="1:16" ht="17.25" customHeight="1" thickBot="1" x14ac:dyDescent="0.2">
      <c r="A12" s="117" t="s">
        <v>175</v>
      </c>
      <c r="B12" s="124" t="s">
        <v>190</v>
      </c>
      <c r="C12" s="190" t="s">
        <v>215</v>
      </c>
      <c r="D12" s="191"/>
      <c r="E12" s="191"/>
      <c r="F12" s="191"/>
      <c r="G12" s="191"/>
      <c r="H12" s="191"/>
      <c r="I12" s="192"/>
      <c r="J12" s="185" t="s">
        <v>214</v>
      </c>
    </row>
    <row r="13" spans="1:16" ht="7.5" customHeight="1" thickBot="1" x14ac:dyDescent="0.2">
      <c r="A13" s="46"/>
      <c r="B13" s="59"/>
      <c r="C13" s="48"/>
      <c r="D13" s="48"/>
      <c r="E13" s="48"/>
      <c r="F13" s="48"/>
      <c r="G13" s="48"/>
      <c r="H13" s="48"/>
      <c r="I13" s="48"/>
      <c r="J13" s="143"/>
    </row>
    <row r="14" spans="1:16" ht="17.25" customHeight="1" thickBot="1" x14ac:dyDescent="0.2">
      <c r="A14" s="117" t="s">
        <v>175</v>
      </c>
      <c r="B14" s="124" t="s">
        <v>191</v>
      </c>
      <c r="C14" s="190" t="s">
        <v>216</v>
      </c>
      <c r="D14" s="191"/>
      <c r="E14" s="191"/>
      <c r="F14" s="191"/>
      <c r="G14" s="191"/>
      <c r="H14" s="191"/>
      <c r="I14" s="192"/>
      <c r="J14" s="143" t="s">
        <v>216</v>
      </c>
    </row>
    <row r="15" spans="1:16" ht="7.5" customHeight="1" thickBot="1" x14ac:dyDescent="0.2">
      <c r="A15" s="46"/>
      <c r="B15" s="59"/>
      <c r="C15" s="47"/>
      <c r="D15" s="47"/>
      <c r="E15" s="47"/>
      <c r="F15" s="47"/>
      <c r="G15" s="47"/>
      <c r="H15" s="47"/>
      <c r="I15" s="47"/>
      <c r="J15" s="143"/>
    </row>
    <row r="16" spans="1:16" ht="17.25" customHeight="1" thickBot="1" x14ac:dyDescent="0.2">
      <c r="A16" s="117" t="s">
        <v>175</v>
      </c>
      <c r="B16" s="124" t="s">
        <v>192</v>
      </c>
      <c r="C16" s="190" t="s">
        <v>217</v>
      </c>
      <c r="D16" s="191"/>
      <c r="E16" s="191"/>
      <c r="F16" s="191"/>
      <c r="G16" s="191"/>
      <c r="H16" s="191"/>
      <c r="I16" s="192"/>
      <c r="J16" s="143" t="s">
        <v>217</v>
      </c>
      <c r="L16" s="189" t="s">
        <v>257</v>
      </c>
      <c r="M16" s="189"/>
      <c r="N16" s="189"/>
      <c r="O16" s="189"/>
      <c r="P16" s="189"/>
    </row>
    <row r="17" spans="1:19" ht="7.5" customHeight="1" thickBot="1" x14ac:dyDescent="0.2">
      <c r="A17" s="46"/>
      <c r="B17" s="59"/>
      <c r="C17" s="47"/>
      <c r="D17" s="47"/>
      <c r="E17" s="47"/>
      <c r="F17" s="47"/>
      <c r="G17" s="47"/>
      <c r="H17" s="47"/>
      <c r="I17" s="47"/>
      <c r="J17" s="143"/>
      <c r="L17" s="189"/>
      <c r="M17" s="189"/>
      <c r="N17" s="189"/>
      <c r="O17" s="189"/>
      <c r="P17" s="189"/>
    </row>
    <row r="18" spans="1:19" ht="17.25" customHeight="1" thickBot="1" x14ac:dyDescent="0.2">
      <c r="A18" s="117" t="s">
        <v>175</v>
      </c>
      <c r="B18" s="186" t="s">
        <v>193</v>
      </c>
      <c r="C18" s="190" t="s">
        <v>264</v>
      </c>
      <c r="D18" s="191"/>
      <c r="E18" s="191"/>
      <c r="F18" s="191"/>
      <c r="G18" s="191"/>
      <c r="H18" s="191"/>
      <c r="I18" s="192"/>
      <c r="J18" s="143" t="s">
        <v>264</v>
      </c>
      <c r="L18" s="189"/>
      <c r="M18" s="189"/>
      <c r="N18" s="189"/>
      <c r="O18" s="189"/>
      <c r="P18" s="189"/>
    </row>
    <row r="19" spans="1:19" ht="7.5" customHeight="1" x14ac:dyDescent="0.15">
      <c r="A19" s="117"/>
      <c r="B19" s="116"/>
      <c r="C19" s="123"/>
      <c r="D19" s="123"/>
      <c r="E19" s="123"/>
      <c r="F19" s="123"/>
      <c r="G19" s="123"/>
      <c r="H19" s="123"/>
      <c r="I19" s="123"/>
      <c r="J19" s="143"/>
      <c r="L19" s="189"/>
      <c r="M19" s="189"/>
      <c r="N19" s="189"/>
      <c r="O19" s="189"/>
      <c r="P19" s="189"/>
    </row>
    <row r="20" spans="1:19" ht="17.25" customHeight="1" x14ac:dyDescent="0.15">
      <c r="A20" s="193" t="s">
        <v>188</v>
      </c>
      <c r="B20" s="194"/>
      <c r="C20" s="154"/>
      <c r="D20" s="154"/>
      <c r="E20" s="154"/>
      <c r="F20" s="154"/>
      <c r="G20" s="154"/>
      <c r="H20" s="154"/>
      <c r="I20" s="154"/>
      <c r="J20" s="155"/>
      <c r="L20" s="189"/>
      <c r="M20" s="189"/>
      <c r="N20" s="189"/>
      <c r="O20" s="189"/>
      <c r="P20" s="189"/>
    </row>
    <row r="21" spans="1:19" ht="7.5" customHeight="1" thickBot="1" x14ac:dyDescent="0.2">
      <c r="A21" s="117"/>
      <c r="B21" s="116"/>
      <c r="C21" s="123"/>
      <c r="D21" s="123"/>
      <c r="E21" s="123"/>
      <c r="F21" s="123"/>
      <c r="G21" s="123"/>
      <c r="H21" s="123"/>
      <c r="I21" s="123"/>
      <c r="J21" s="143"/>
    </row>
    <row r="22" spans="1:19" ht="17.25" customHeight="1" thickBot="1" x14ac:dyDescent="0.2">
      <c r="A22" s="117"/>
      <c r="B22" s="116" t="s">
        <v>83</v>
      </c>
      <c r="C22" s="200" t="s">
        <v>61</v>
      </c>
      <c r="D22" s="200"/>
      <c r="E22" s="201">
        <v>5</v>
      </c>
      <c r="F22" s="202"/>
      <c r="G22" s="200" t="s">
        <v>60</v>
      </c>
      <c r="H22" s="200"/>
      <c r="I22" s="163">
        <v>10</v>
      </c>
      <c r="J22" s="143" t="s">
        <v>108</v>
      </c>
      <c r="L22" s="189" t="s">
        <v>114</v>
      </c>
      <c r="M22" s="229"/>
      <c r="N22" s="229"/>
      <c r="O22" s="229"/>
      <c r="P22" s="229"/>
    </row>
    <row r="23" spans="1:19" ht="7.5" customHeight="1" thickBot="1" x14ac:dyDescent="0.2">
      <c r="A23" s="117"/>
      <c r="B23" s="116"/>
      <c r="C23" s="123"/>
      <c r="D23" s="123"/>
      <c r="E23" s="123"/>
      <c r="F23" s="123"/>
      <c r="G23" s="123"/>
      <c r="H23" s="123"/>
      <c r="I23" s="123"/>
      <c r="J23" s="143"/>
      <c r="L23" s="229"/>
      <c r="M23" s="229"/>
      <c r="N23" s="229"/>
      <c r="O23" s="229"/>
      <c r="P23" s="229"/>
    </row>
    <row r="24" spans="1:19" ht="17.25" customHeight="1" thickBot="1" x14ac:dyDescent="0.2">
      <c r="A24" s="117"/>
      <c r="B24" s="116" t="s">
        <v>64</v>
      </c>
      <c r="C24" s="200" t="s">
        <v>61</v>
      </c>
      <c r="D24" s="200"/>
      <c r="E24" s="201">
        <v>2</v>
      </c>
      <c r="F24" s="202"/>
      <c r="G24" s="200" t="s">
        <v>60</v>
      </c>
      <c r="H24" s="200"/>
      <c r="I24" s="163">
        <v>10</v>
      </c>
      <c r="J24" s="143" t="s">
        <v>109</v>
      </c>
      <c r="L24" s="229"/>
      <c r="M24" s="229"/>
      <c r="N24" s="229"/>
      <c r="O24" s="229"/>
      <c r="P24" s="229"/>
    </row>
    <row r="25" spans="1:19" ht="7.5" customHeight="1" thickBot="1" x14ac:dyDescent="0.2">
      <c r="A25" s="117"/>
      <c r="B25" s="116"/>
      <c r="C25" s="123"/>
      <c r="D25" s="123"/>
      <c r="E25" s="123"/>
      <c r="F25" s="123"/>
      <c r="G25" s="123"/>
      <c r="H25" s="123"/>
      <c r="I25" s="123"/>
      <c r="J25" s="143"/>
      <c r="L25" s="229"/>
      <c r="M25" s="229"/>
      <c r="N25" s="229"/>
      <c r="O25" s="229"/>
      <c r="P25" s="229"/>
    </row>
    <row r="26" spans="1:19" ht="17.25" customHeight="1" thickBot="1" x14ac:dyDescent="0.2">
      <c r="A26" s="117"/>
      <c r="B26" s="116" t="s">
        <v>59</v>
      </c>
      <c r="C26" s="110" t="s">
        <v>244</v>
      </c>
      <c r="D26" s="121"/>
      <c r="E26" s="111"/>
      <c r="F26" s="111"/>
      <c r="G26" s="230" t="s">
        <v>113</v>
      </c>
      <c r="H26" s="231"/>
      <c r="I26" s="232"/>
      <c r="J26" s="143" t="s">
        <v>155</v>
      </c>
      <c r="L26" s="229"/>
      <c r="M26" s="229"/>
      <c r="N26" s="229"/>
      <c r="O26" s="229"/>
      <c r="P26" s="229"/>
    </row>
    <row r="27" spans="1:19" ht="7.5" customHeight="1" thickBot="1" x14ac:dyDescent="0.2">
      <c r="A27" s="117"/>
      <c r="B27" s="116"/>
      <c r="C27" s="121"/>
      <c r="D27" s="121"/>
      <c r="E27" s="111"/>
      <c r="F27" s="111"/>
      <c r="G27" s="121"/>
      <c r="H27" s="121"/>
      <c r="I27" s="112"/>
      <c r="J27" s="143"/>
      <c r="L27" s="229"/>
      <c r="M27" s="229"/>
      <c r="N27" s="229"/>
      <c r="O27" s="229"/>
      <c r="P27" s="229"/>
    </row>
    <row r="28" spans="1:19" ht="17.25" customHeight="1" thickBot="1" x14ac:dyDescent="0.2">
      <c r="A28" s="117"/>
      <c r="B28" s="116"/>
      <c r="C28" s="200" t="s">
        <v>61</v>
      </c>
      <c r="D28" s="200"/>
      <c r="E28" s="201">
        <v>4</v>
      </c>
      <c r="F28" s="202"/>
      <c r="G28" s="200" t="s">
        <v>60</v>
      </c>
      <c r="H28" s="200"/>
      <c r="I28" s="167">
        <v>8</v>
      </c>
      <c r="J28" s="143" t="s">
        <v>245</v>
      </c>
      <c r="L28" s="229"/>
      <c r="M28" s="229"/>
      <c r="N28" s="229"/>
      <c r="O28" s="229"/>
      <c r="P28" s="229"/>
    </row>
    <row r="29" spans="1:19" ht="7.5" customHeight="1" x14ac:dyDescent="0.15">
      <c r="A29" s="45"/>
      <c r="B29" s="36"/>
      <c r="C29" s="38"/>
      <c r="D29" s="38"/>
      <c r="E29" s="38"/>
      <c r="F29" s="38"/>
      <c r="G29" s="38"/>
      <c r="H29" s="38"/>
      <c r="I29" s="38"/>
      <c r="J29" s="144"/>
    </row>
    <row r="30" spans="1:19" ht="17.25" customHeight="1" x14ac:dyDescent="0.15">
      <c r="A30" s="208" t="s">
        <v>42</v>
      </c>
      <c r="B30" s="209"/>
      <c r="C30" s="122"/>
      <c r="D30" s="122"/>
      <c r="E30" s="122"/>
      <c r="F30" s="122"/>
      <c r="G30" s="122"/>
      <c r="H30" s="122"/>
      <c r="I30" s="122"/>
      <c r="J30" s="145"/>
      <c r="L30" s="189" t="s">
        <v>210</v>
      </c>
      <c r="M30" s="189"/>
      <c r="N30" s="189"/>
      <c r="O30" s="189"/>
      <c r="P30" s="189"/>
    </row>
    <row r="31" spans="1:19" ht="7.5" customHeight="1" x14ac:dyDescent="0.15">
      <c r="A31" s="55"/>
      <c r="B31" s="40"/>
      <c r="C31" s="40"/>
      <c r="D31" s="40"/>
      <c r="E31" s="40"/>
      <c r="F31" s="40"/>
      <c r="G31" s="40"/>
      <c r="H31" s="40"/>
      <c r="I31" s="40"/>
      <c r="J31" s="141"/>
      <c r="L31" s="189"/>
      <c r="M31" s="189"/>
      <c r="N31" s="189"/>
      <c r="O31" s="189"/>
      <c r="P31" s="189"/>
      <c r="R31" s="6" t="s">
        <v>276</v>
      </c>
      <c r="S31" s="6" t="s">
        <v>277</v>
      </c>
    </row>
    <row r="32" spans="1:19" ht="17.25" customHeight="1" x14ac:dyDescent="0.15">
      <c r="A32" s="224" t="s">
        <v>187</v>
      </c>
      <c r="B32" s="225"/>
      <c r="C32" s="57"/>
      <c r="D32" s="57"/>
      <c r="E32" s="57"/>
      <c r="F32" s="57"/>
      <c r="G32" s="57"/>
      <c r="H32" s="57"/>
      <c r="I32" s="57"/>
      <c r="J32" s="146"/>
      <c r="L32" s="189"/>
      <c r="M32" s="189"/>
      <c r="N32" s="189"/>
      <c r="O32" s="189"/>
      <c r="P32" s="189"/>
      <c r="R32" s="6" t="s">
        <v>269</v>
      </c>
      <c r="S32" s="6" t="s">
        <v>272</v>
      </c>
    </row>
    <row r="33" spans="1:19" ht="7.5" customHeight="1" thickBot="1" x14ac:dyDescent="0.2">
      <c r="A33" s="55"/>
      <c r="B33" s="39"/>
      <c r="C33" s="39"/>
      <c r="D33" s="39"/>
      <c r="E33" s="39"/>
      <c r="F33" s="39"/>
      <c r="G33" s="39"/>
      <c r="H33" s="39"/>
      <c r="I33" s="39"/>
      <c r="J33" s="147"/>
      <c r="L33" s="189"/>
      <c r="M33" s="189"/>
      <c r="N33" s="189"/>
      <c r="O33" s="189"/>
      <c r="P33" s="189"/>
      <c r="R33" s="6" t="s">
        <v>268</v>
      </c>
      <c r="S33" s="6" t="s">
        <v>273</v>
      </c>
    </row>
    <row r="34" spans="1:19" ht="17.25" customHeight="1" thickBot="1" x14ac:dyDescent="0.2">
      <c r="A34" s="55"/>
      <c r="B34" s="160" t="s">
        <v>46</v>
      </c>
      <c r="C34" s="190" t="s">
        <v>223</v>
      </c>
      <c r="D34" s="191"/>
      <c r="E34" s="191"/>
      <c r="F34" s="191"/>
      <c r="G34" s="191"/>
      <c r="H34" s="191"/>
      <c r="I34" s="192"/>
      <c r="J34" s="187" t="s">
        <v>218</v>
      </c>
      <c r="L34" s="189"/>
      <c r="M34" s="189"/>
      <c r="N34" s="189"/>
      <c r="O34" s="189"/>
      <c r="P34" s="189"/>
      <c r="R34" s="6" t="s">
        <v>270</v>
      </c>
      <c r="S34" s="6" t="s">
        <v>274</v>
      </c>
    </row>
    <row r="35" spans="1:19" ht="7.5" customHeight="1" thickBot="1" x14ac:dyDescent="0.2">
      <c r="A35" s="55"/>
      <c r="B35" s="160"/>
      <c r="C35" s="56"/>
      <c r="D35" s="56"/>
      <c r="E35" s="56"/>
      <c r="F35" s="56"/>
      <c r="G35" s="56"/>
      <c r="H35" s="56"/>
      <c r="I35" s="56"/>
      <c r="J35" s="148"/>
      <c r="L35" s="189"/>
      <c r="M35" s="189"/>
      <c r="N35" s="189"/>
      <c r="O35" s="189"/>
      <c r="P35" s="189"/>
      <c r="R35" s="6" t="s">
        <v>271</v>
      </c>
      <c r="S35" s="6" t="s">
        <v>275</v>
      </c>
    </row>
    <row r="36" spans="1:19" ht="17.25" customHeight="1" thickBot="1" x14ac:dyDescent="0.2">
      <c r="A36" s="55"/>
      <c r="B36" s="160" t="s">
        <v>47</v>
      </c>
      <c r="C36" s="190" t="str">
        <f>VLOOKUP(C34,R31:S35,2,FALSE)</f>
        <v>四十万田橋</v>
      </c>
      <c r="D36" s="191"/>
      <c r="E36" s="191"/>
      <c r="F36" s="191"/>
      <c r="G36" s="191"/>
      <c r="H36" s="191"/>
      <c r="I36" s="192"/>
      <c r="J36" s="174" t="s">
        <v>266</v>
      </c>
      <c r="L36" s="189"/>
      <c r="M36" s="189"/>
      <c r="N36" s="189"/>
      <c r="O36" s="189"/>
      <c r="P36" s="189"/>
    </row>
    <row r="37" spans="1:19" ht="7.5" customHeight="1" x14ac:dyDescent="0.15">
      <c r="A37" s="55"/>
      <c r="B37" s="160"/>
      <c r="C37" s="56"/>
      <c r="D37" s="56"/>
      <c r="E37" s="56"/>
      <c r="F37" s="56"/>
      <c r="G37" s="56"/>
      <c r="H37" s="56"/>
      <c r="I37" s="56"/>
      <c r="J37" s="148"/>
      <c r="L37" s="189"/>
      <c r="M37" s="189"/>
      <c r="N37" s="189"/>
      <c r="O37" s="189"/>
      <c r="P37" s="189"/>
    </row>
    <row r="38" spans="1:19" ht="17.25" customHeight="1" x14ac:dyDescent="0.15">
      <c r="A38" s="224" t="s">
        <v>186</v>
      </c>
      <c r="B38" s="225"/>
      <c r="C38" s="57"/>
      <c r="D38" s="57"/>
      <c r="E38" s="57"/>
      <c r="F38" s="57"/>
      <c r="G38" s="57"/>
      <c r="H38" s="57"/>
      <c r="I38" s="57"/>
      <c r="J38" s="146"/>
      <c r="L38" s="189"/>
      <c r="M38" s="189"/>
      <c r="N38" s="189"/>
      <c r="O38" s="189"/>
      <c r="P38" s="189"/>
    </row>
    <row r="39" spans="1:19" ht="7.5" customHeight="1" thickBot="1" x14ac:dyDescent="0.2">
      <c r="A39" s="55"/>
      <c r="B39" s="160"/>
      <c r="C39" s="56"/>
      <c r="D39" s="56"/>
      <c r="E39" s="56"/>
      <c r="F39" s="56"/>
      <c r="G39" s="56"/>
      <c r="H39" s="56"/>
      <c r="I39" s="56"/>
      <c r="J39" s="148"/>
    </row>
    <row r="40" spans="1:19" ht="17.25" customHeight="1" thickBot="1" x14ac:dyDescent="0.2">
      <c r="A40" s="55"/>
      <c r="B40" s="160" t="s">
        <v>46</v>
      </c>
      <c r="C40" s="190" t="s">
        <v>265</v>
      </c>
      <c r="D40" s="191"/>
      <c r="E40" s="191"/>
      <c r="F40" s="191"/>
      <c r="G40" s="191"/>
      <c r="H40" s="191"/>
      <c r="I40" s="192"/>
      <c r="J40" s="187" t="s">
        <v>218</v>
      </c>
      <c r="L40" s="233" t="s">
        <v>234</v>
      </c>
      <c r="M40" s="233"/>
      <c r="N40" s="233"/>
      <c r="O40" s="233"/>
      <c r="P40" s="233"/>
    </row>
    <row r="41" spans="1:19" ht="7.5" customHeight="1" thickBot="1" x14ac:dyDescent="0.2">
      <c r="A41" s="55"/>
      <c r="B41" s="160"/>
      <c r="C41" s="56"/>
      <c r="D41" s="56"/>
      <c r="E41" s="56"/>
      <c r="F41" s="56"/>
      <c r="G41" s="56"/>
      <c r="H41" s="56"/>
      <c r="I41" s="56"/>
      <c r="J41" s="148"/>
      <c r="L41" s="233"/>
      <c r="M41" s="233"/>
      <c r="N41" s="233"/>
      <c r="O41" s="233"/>
      <c r="P41" s="233"/>
    </row>
    <row r="42" spans="1:19" ht="17.25" customHeight="1" thickBot="1" x14ac:dyDescent="0.2">
      <c r="A42" s="55"/>
      <c r="B42" s="160" t="s">
        <v>47</v>
      </c>
      <c r="C42" s="190" t="str">
        <f>VLOOKUP(C40,R31:S35,2,FALSE)</f>
        <v>鶴来</v>
      </c>
      <c r="D42" s="191"/>
      <c r="E42" s="191"/>
      <c r="F42" s="191"/>
      <c r="G42" s="191"/>
      <c r="H42" s="191"/>
      <c r="I42" s="192"/>
      <c r="J42" s="174" t="s">
        <v>266</v>
      </c>
      <c r="L42" s="233"/>
      <c r="M42" s="233"/>
      <c r="N42" s="233"/>
      <c r="O42" s="233"/>
      <c r="P42" s="233"/>
    </row>
    <row r="43" spans="1:19" ht="7.5" customHeight="1" x14ac:dyDescent="0.15">
      <c r="A43" s="55"/>
      <c r="B43" s="160"/>
      <c r="C43" s="56"/>
      <c r="D43" s="56"/>
      <c r="E43" s="56"/>
      <c r="F43" s="56"/>
      <c r="G43" s="56"/>
      <c r="H43" s="56"/>
      <c r="I43" s="56"/>
      <c r="J43" s="148"/>
      <c r="L43" s="233"/>
      <c r="M43" s="233"/>
      <c r="N43" s="233"/>
      <c r="O43" s="233"/>
      <c r="P43" s="233"/>
    </row>
    <row r="44" spans="1:19" ht="17.25" customHeight="1" x14ac:dyDescent="0.15">
      <c r="A44" s="224" t="s">
        <v>185</v>
      </c>
      <c r="B44" s="225"/>
      <c r="C44" s="57"/>
      <c r="D44" s="57"/>
      <c r="E44" s="57"/>
      <c r="F44" s="57"/>
      <c r="G44" s="57"/>
      <c r="H44" s="57"/>
      <c r="I44" s="57"/>
      <c r="J44" s="146"/>
      <c r="L44" s="233"/>
      <c r="M44" s="233"/>
      <c r="N44" s="233"/>
      <c r="O44" s="233"/>
      <c r="P44" s="233"/>
    </row>
    <row r="45" spans="1:19" ht="7.5" customHeight="1" thickBot="1" x14ac:dyDescent="0.2">
      <c r="A45" s="55"/>
      <c r="B45" s="160"/>
      <c r="C45" s="56"/>
      <c r="D45" s="56"/>
      <c r="E45" s="56"/>
      <c r="F45" s="56"/>
      <c r="G45" s="56"/>
      <c r="H45" s="56"/>
      <c r="I45" s="56"/>
      <c r="J45" s="148"/>
      <c r="L45" s="233"/>
      <c r="M45" s="233"/>
      <c r="N45" s="233"/>
      <c r="O45" s="233"/>
      <c r="P45" s="233"/>
    </row>
    <row r="46" spans="1:19" ht="17.25" customHeight="1" thickBot="1" x14ac:dyDescent="0.2">
      <c r="A46" s="55"/>
      <c r="B46" s="160" t="s">
        <v>46</v>
      </c>
      <c r="C46" s="190"/>
      <c r="D46" s="191"/>
      <c r="E46" s="191"/>
      <c r="F46" s="191"/>
      <c r="G46" s="191"/>
      <c r="H46" s="191"/>
      <c r="I46" s="192"/>
      <c r="J46" s="187" t="s">
        <v>218</v>
      </c>
      <c r="L46" s="233"/>
      <c r="M46" s="233"/>
      <c r="N46" s="233"/>
      <c r="O46" s="233"/>
      <c r="P46" s="233"/>
    </row>
    <row r="47" spans="1:19" ht="7.5" customHeight="1" thickBot="1" x14ac:dyDescent="0.2">
      <c r="A47" s="55"/>
      <c r="B47" s="160"/>
      <c r="C47" s="56"/>
      <c r="D47" s="56"/>
      <c r="E47" s="56"/>
      <c r="F47" s="56"/>
      <c r="G47" s="56"/>
      <c r="H47" s="56"/>
      <c r="I47" s="56"/>
      <c r="J47" s="148"/>
      <c r="L47" s="233"/>
      <c r="M47" s="233"/>
      <c r="N47" s="233"/>
      <c r="O47" s="233"/>
      <c r="P47" s="233"/>
    </row>
    <row r="48" spans="1:19" ht="17.25" customHeight="1" thickBot="1" x14ac:dyDescent="0.2">
      <c r="A48" s="55"/>
      <c r="B48" s="160" t="s">
        <v>47</v>
      </c>
      <c r="C48" s="190" t="e">
        <f>VLOOKUP(C46,R31:S35,2,FALSE)</f>
        <v>#N/A</v>
      </c>
      <c r="D48" s="191"/>
      <c r="E48" s="191"/>
      <c r="F48" s="191"/>
      <c r="G48" s="191"/>
      <c r="H48" s="191"/>
      <c r="I48" s="192"/>
      <c r="J48" s="174" t="s">
        <v>266</v>
      </c>
      <c r="L48" s="233"/>
      <c r="M48" s="233"/>
      <c r="N48" s="233"/>
      <c r="O48" s="233"/>
      <c r="P48" s="233"/>
    </row>
    <row r="49" spans="1:16" ht="7.5" customHeight="1" x14ac:dyDescent="0.15">
      <c r="A49" s="55"/>
      <c r="B49" s="160"/>
      <c r="C49" s="177"/>
      <c r="D49" s="175"/>
      <c r="E49" s="175"/>
      <c r="F49" s="175"/>
      <c r="G49" s="175"/>
      <c r="H49" s="175"/>
      <c r="I49" s="175"/>
      <c r="J49" s="174"/>
      <c r="L49" s="51"/>
      <c r="M49" s="51"/>
      <c r="N49" s="51"/>
      <c r="O49" s="51"/>
      <c r="P49" s="51"/>
    </row>
    <row r="50" spans="1:16" ht="17.25" customHeight="1" x14ac:dyDescent="0.15">
      <c r="A50" s="226" t="s">
        <v>235</v>
      </c>
      <c r="B50" s="227"/>
      <c r="C50" s="176"/>
      <c r="D50" s="179"/>
      <c r="E50" s="181"/>
      <c r="F50" s="181"/>
      <c r="G50" s="181"/>
      <c r="H50" s="181"/>
      <c r="I50" s="179"/>
      <c r="J50" s="178"/>
      <c r="L50" s="233" t="s">
        <v>239</v>
      </c>
      <c r="M50" s="233"/>
      <c r="N50" s="233"/>
      <c r="O50" s="233"/>
      <c r="P50" s="233"/>
    </row>
    <row r="51" spans="1:16" ht="7.5" customHeight="1" thickBot="1" x14ac:dyDescent="0.2">
      <c r="A51" s="183"/>
      <c r="B51" s="182"/>
      <c r="C51" s="180"/>
      <c r="D51" s="180"/>
      <c r="E51" s="175"/>
      <c r="F51" s="175"/>
      <c r="G51" s="175"/>
      <c r="H51" s="180"/>
      <c r="I51" s="180"/>
      <c r="J51" s="174"/>
      <c r="L51" s="233"/>
      <c r="M51" s="233"/>
      <c r="N51" s="233"/>
      <c r="O51" s="233"/>
      <c r="P51" s="233"/>
    </row>
    <row r="52" spans="1:16" ht="17.25" customHeight="1" thickBot="1" x14ac:dyDescent="0.2">
      <c r="A52" s="55"/>
      <c r="B52" s="160" t="s">
        <v>238</v>
      </c>
      <c r="C52" s="210" t="s">
        <v>247</v>
      </c>
      <c r="D52" s="234"/>
      <c r="E52" s="211"/>
      <c r="F52" s="175" t="s">
        <v>236</v>
      </c>
      <c r="G52" s="175"/>
      <c r="H52" s="175"/>
      <c r="I52" s="175"/>
      <c r="J52" s="174" t="s">
        <v>237</v>
      </c>
      <c r="L52" s="233"/>
      <c r="M52" s="233"/>
      <c r="N52" s="233"/>
      <c r="O52" s="233"/>
      <c r="P52" s="233"/>
    </row>
    <row r="53" spans="1:16" ht="7.5" customHeight="1" x14ac:dyDescent="0.15">
      <c r="A53" s="55"/>
      <c r="B53" s="161"/>
      <c r="C53" s="56"/>
      <c r="D53" s="56"/>
      <c r="E53" s="56"/>
      <c r="F53" s="56"/>
      <c r="G53" s="56"/>
      <c r="H53" s="56"/>
      <c r="I53" s="56"/>
      <c r="J53" s="148"/>
      <c r="L53" s="233"/>
      <c r="M53" s="233"/>
      <c r="N53" s="233"/>
      <c r="O53" s="233"/>
      <c r="P53" s="233"/>
    </row>
    <row r="54" spans="1:16" ht="17.25" customHeight="1" x14ac:dyDescent="0.15">
      <c r="A54" s="208" t="s">
        <v>29</v>
      </c>
      <c r="B54" s="209"/>
      <c r="C54" s="122"/>
      <c r="D54" s="122"/>
      <c r="E54" s="122"/>
      <c r="F54" s="122"/>
      <c r="G54" s="122"/>
      <c r="H54" s="122"/>
      <c r="I54" s="122"/>
      <c r="J54" s="145"/>
      <c r="L54" s="233"/>
      <c r="M54" s="233"/>
      <c r="N54" s="233"/>
      <c r="O54" s="233"/>
      <c r="P54" s="233"/>
    </row>
    <row r="55" spans="1:16" ht="7.5" customHeight="1" thickBot="1" x14ac:dyDescent="0.2">
      <c r="A55" s="69"/>
      <c r="B55" s="40"/>
      <c r="C55" s="40"/>
      <c r="D55" s="40"/>
      <c r="E55" s="40"/>
      <c r="F55" s="40"/>
      <c r="G55" s="40"/>
      <c r="H55" s="40"/>
      <c r="I55" s="40"/>
      <c r="J55" s="141"/>
    </row>
    <row r="56" spans="1:16" ht="17.25" customHeight="1" thickBot="1" x14ac:dyDescent="0.2">
      <c r="A56" s="117" t="s">
        <v>175</v>
      </c>
      <c r="B56" s="116" t="s">
        <v>251</v>
      </c>
      <c r="C56" s="190" t="s">
        <v>248</v>
      </c>
      <c r="D56" s="191"/>
      <c r="E56" s="191"/>
      <c r="F56" s="191"/>
      <c r="G56" s="191"/>
      <c r="H56" s="191"/>
      <c r="I56" s="192"/>
      <c r="J56" s="143" t="s">
        <v>249</v>
      </c>
      <c r="M56" s="113"/>
      <c r="N56" s="113"/>
      <c r="O56" s="113"/>
      <c r="P56" s="113"/>
    </row>
    <row r="57" spans="1:16" ht="7.5" customHeight="1" thickBot="1" x14ac:dyDescent="0.2">
      <c r="A57" s="117"/>
      <c r="B57" s="116"/>
      <c r="C57" s="47"/>
      <c r="D57" s="47"/>
      <c r="E57" s="47"/>
      <c r="F57" s="47"/>
      <c r="G57" s="47"/>
      <c r="H57" s="47"/>
      <c r="I57" s="47"/>
      <c r="J57" s="143"/>
      <c r="L57" s="113"/>
      <c r="M57" s="113"/>
      <c r="N57" s="113"/>
      <c r="O57" s="113"/>
      <c r="P57" s="113"/>
    </row>
    <row r="58" spans="1:16" ht="17.25" customHeight="1" thickBot="1" x14ac:dyDescent="0.2">
      <c r="A58" s="119" t="s">
        <v>175</v>
      </c>
      <c r="B58" s="120" t="s">
        <v>252</v>
      </c>
      <c r="C58" s="203" t="s">
        <v>219</v>
      </c>
      <c r="D58" s="204"/>
      <c r="E58" s="204"/>
      <c r="F58" s="204"/>
      <c r="G58" s="204"/>
      <c r="H58" s="204"/>
      <c r="I58" s="205"/>
      <c r="J58" s="149"/>
      <c r="L58" s="228" t="s">
        <v>250</v>
      </c>
      <c r="M58" s="228"/>
      <c r="N58" s="228"/>
      <c r="O58" s="228"/>
      <c r="P58" s="228"/>
    </row>
    <row r="59" spans="1:16" ht="8.25" customHeight="1" thickBot="1" x14ac:dyDescent="0.2">
      <c r="A59" s="119"/>
      <c r="B59" s="120"/>
      <c r="C59" s="70"/>
      <c r="D59" s="70"/>
      <c r="E59" s="70"/>
      <c r="F59" s="70"/>
      <c r="G59" s="70"/>
      <c r="H59" s="70"/>
      <c r="I59" s="70"/>
      <c r="J59" s="150"/>
      <c r="L59" s="228"/>
      <c r="M59" s="228"/>
      <c r="N59" s="228"/>
      <c r="O59" s="228"/>
      <c r="P59" s="228"/>
    </row>
    <row r="60" spans="1:16" ht="17.25" customHeight="1" thickBot="1" x14ac:dyDescent="0.2">
      <c r="A60" s="119" t="s">
        <v>175</v>
      </c>
      <c r="B60" s="120" t="s">
        <v>253</v>
      </c>
      <c r="C60" s="164" t="s">
        <v>240</v>
      </c>
      <c r="D60" s="70"/>
      <c r="E60" s="70" t="s">
        <v>49</v>
      </c>
      <c r="F60" s="70"/>
      <c r="G60" s="70"/>
      <c r="H60" s="70"/>
      <c r="I60" s="70"/>
      <c r="J60" s="143" t="s">
        <v>246</v>
      </c>
      <c r="L60" s="228"/>
      <c r="M60" s="228"/>
      <c r="N60" s="228"/>
      <c r="O60" s="228"/>
      <c r="P60" s="228"/>
    </row>
    <row r="61" spans="1:16" ht="7.5" customHeight="1" thickBot="1" x14ac:dyDescent="0.2">
      <c r="A61" s="119"/>
      <c r="B61" s="120"/>
      <c r="C61" s="70"/>
      <c r="D61" s="70"/>
      <c r="E61" s="70"/>
      <c r="F61" s="70"/>
      <c r="G61" s="70"/>
      <c r="H61" s="70"/>
      <c r="I61" s="70"/>
      <c r="J61" s="150"/>
      <c r="L61" s="113"/>
      <c r="M61" s="113"/>
      <c r="N61" s="113"/>
      <c r="O61" s="113"/>
      <c r="P61" s="113"/>
    </row>
    <row r="62" spans="1:16" ht="17.25" customHeight="1" thickBot="1" x14ac:dyDescent="0.2">
      <c r="A62" s="117" t="s">
        <v>175</v>
      </c>
      <c r="B62" s="116" t="s">
        <v>254</v>
      </c>
      <c r="C62" s="190" t="s">
        <v>258</v>
      </c>
      <c r="D62" s="191"/>
      <c r="E62" s="191"/>
      <c r="F62" s="191"/>
      <c r="G62" s="191"/>
      <c r="H62" s="191"/>
      <c r="I62" s="192"/>
      <c r="J62" s="143" t="s">
        <v>220</v>
      </c>
      <c r="L62" s="113"/>
      <c r="M62" s="113"/>
      <c r="N62" s="113"/>
      <c r="O62" s="113"/>
      <c r="P62" s="113"/>
    </row>
    <row r="63" spans="1:16" ht="7.5" customHeight="1" thickBot="1" x14ac:dyDescent="0.2">
      <c r="A63" s="46"/>
      <c r="B63" s="59"/>
      <c r="C63" s="47"/>
      <c r="D63" s="47"/>
      <c r="E63" s="47"/>
      <c r="F63" s="47"/>
      <c r="G63" s="47"/>
      <c r="H63" s="47"/>
      <c r="I63" s="47"/>
      <c r="J63" s="143"/>
      <c r="L63" s="235" t="s">
        <v>256</v>
      </c>
      <c r="M63" s="235"/>
      <c r="N63" s="235"/>
      <c r="O63" s="235"/>
      <c r="P63" s="235"/>
    </row>
    <row r="64" spans="1:16" ht="17.25" customHeight="1" thickBot="1" x14ac:dyDescent="0.2">
      <c r="A64" s="117" t="s">
        <v>175</v>
      </c>
      <c r="B64" s="116" t="s">
        <v>255</v>
      </c>
      <c r="C64" s="190" t="str">
        <f>_xlfn.IFS(C62="介護長寿課","076-227-6062",C62="子育て支援課","076-227-6077",C62="福祉総務課","076-227-6063",C62="教育総務課","076-227-6113",C62="学校教育課","076-227-6162",C62="健康推進課","076-248-3511",C62="","")</f>
        <v>076-227-6062</v>
      </c>
      <c r="D64" s="191"/>
      <c r="E64" s="191"/>
      <c r="F64" s="191"/>
      <c r="G64" s="191"/>
      <c r="H64" s="191"/>
      <c r="I64" s="192"/>
      <c r="J64" s="143" t="s">
        <v>221</v>
      </c>
      <c r="L64" s="235"/>
      <c r="M64" s="235"/>
      <c r="N64" s="235"/>
      <c r="O64" s="235"/>
      <c r="P64" s="235"/>
    </row>
    <row r="65" spans="1:16" ht="7.5" customHeight="1" x14ac:dyDescent="0.15">
      <c r="A65" s="45"/>
      <c r="B65" s="36"/>
      <c r="C65" s="38"/>
      <c r="D65" s="38"/>
      <c r="E65" s="38"/>
      <c r="F65" s="38"/>
      <c r="G65" s="38"/>
      <c r="H65" s="38"/>
      <c r="I65" s="38"/>
      <c r="J65" s="144"/>
      <c r="L65" s="235"/>
      <c r="M65" s="235"/>
      <c r="N65" s="235"/>
      <c r="O65" s="235"/>
      <c r="P65" s="235"/>
    </row>
    <row r="66" spans="1:16" ht="17.25" customHeight="1" x14ac:dyDescent="0.15">
      <c r="A66" s="208" t="s">
        <v>37</v>
      </c>
      <c r="B66" s="209"/>
      <c r="C66" s="122"/>
      <c r="D66" s="122"/>
      <c r="E66" s="122"/>
      <c r="F66" s="122"/>
      <c r="G66" s="122"/>
      <c r="H66" s="122"/>
      <c r="I66" s="122"/>
      <c r="J66" s="145"/>
      <c r="L66" s="235"/>
      <c r="M66" s="235"/>
      <c r="N66" s="235"/>
      <c r="O66" s="235"/>
      <c r="P66" s="235"/>
    </row>
    <row r="67" spans="1:16" s="71" customFormat="1" ht="7.5" customHeight="1" x14ac:dyDescent="0.15">
      <c r="A67" s="42"/>
      <c r="B67" s="40"/>
      <c r="C67" s="40"/>
      <c r="D67" s="40"/>
      <c r="E67" s="40"/>
      <c r="F67" s="40"/>
      <c r="G67" s="40"/>
      <c r="H67" s="40"/>
      <c r="I67" s="40"/>
      <c r="J67" s="141"/>
    </row>
    <row r="68" spans="1:16" ht="17.25" customHeight="1" x14ac:dyDescent="0.15">
      <c r="A68" s="193" t="s">
        <v>263</v>
      </c>
      <c r="B68" s="194"/>
      <c r="C68" s="156"/>
      <c r="D68" s="156"/>
      <c r="E68" s="156"/>
      <c r="F68" s="156"/>
      <c r="G68" s="156"/>
      <c r="H68" s="156"/>
      <c r="I68" s="156"/>
      <c r="J68" s="157"/>
      <c r="L68" s="235" t="s">
        <v>261</v>
      </c>
      <c r="M68" s="236"/>
      <c r="N68" s="236"/>
      <c r="O68" s="236"/>
      <c r="P68" s="236"/>
    </row>
    <row r="69" spans="1:16" ht="7.5" customHeight="1" thickBot="1" x14ac:dyDescent="0.2">
      <c r="A69" s="117"/>
      <c r="B69" s="116"/>
      <c r="C69" s="123"/>
      <c r="D69" s="123"/>
      <c r="E69" s="123"/>
      <c r="F69" s="123"/>
      <c r="G69" s="123"/>
      <c r="H69" s="123"/>
      <c r="I69" s="123"/>
      <c r="J69" s="143"/>
      <c r="L69" s="236"/>
      <c r="M69" s="236"/>
      <c r="N69" s="236"/>
      <c r="O69" s="236"/>
      <c r="P69" s="236"/>
    </row>
    <row r="70" spans="1:16" ht="17.25" customHeight="1" thickBot="1" x14ac:dyDescent="0.2">
      <c r="A70" s="117"/>
      <c r="B70" s="116" t="s">
        <v>85</v>
      </c>
      <c r="C70" s="190" t="s">
        <v>260</v>
      </c>
      <c r="D70" s="191"/>
      <c r="E70" s="191"/>
      <c r="F70" s="191"/>
      <c r="G70" s="191"/>
      <c r="H70" s="191"/>
      <c r="I70" s="192"/>
      <c r="J70" s="151" t="s">
        <v>259</v>
      </c>
      <c r="L70" s="236"/>
      <c r="M70" s="236"/>
      <c r="N70" s="236"/>
      <c r="O70" s="236"/>
      <c r="P70" s="236"/>
    </row>
    <row r="71" spans="1:16" s="71" customFormat="1" ht="7.5" customHeight="1" thickBot="1" x14ac:dyDescent="0.2">
      <c r="A71" s="72"/>
      <c r="B71" s="118"/>
      <c r="C71" s="123"/>
      <c r="D71" s="123"/>
      <c r="E71" s="123"/>
      <c r="F71" s="123"/>
      <c r="G71" s="123"/>
      <c r="H71" s="123"/>
      <c r="I71" s="123"/>
      <c r="J71" s="147"/>
      <c r="L71" s="236"/>
      <c r="M71" s="236"/>
      <c r="N71" s="236"/>
      <c r="O71" s="236"/>
      <c r="P71" s="236"/>
    </row>
    <row r="72" spans="1:16" ht="17.25" customHeight="1" thickBot="1" x14ac:dyDescent="0.2">
      <c r="A72" s="117"/>
      <c r="B72" s="116" t="s">
        <v>84</v>
      </c>
      <c r="C72" s="190" t="str">
        <f>"野々市市"&amp;_xlfn.IFS(C70="中央公民館","本町２丁目１－２０",C70="富奥防災コミュニティセンター","中林５丁目３－２２",C70="郷公民館","田尻町９４",C70="押野公民館","押野３丁目７０",C70="","")</f>
        <v>野々市市中林５丁目３－２２</v>
      </c>
      <c r="D72" s="191"/>
      <c r="E72" s="191"/>
      <c r="F72" s="191"/>
      <c r="G72" s="191"/>
      <c r="H72" s="191"/>
      <c r="I72" s="192"/>
      <c r="J72" s="151" t="s">
        <v>222</v>
      </c>
      <c r="L72" s="236"/>
      <c r="M72" s="236"/>
      <c r="N72" s="236"/>
      <c r="O72" s="236"/>
      <c r="P72" s="236"/>
    </row>
    <row r="73" spans="1:16" ht="7.5" customHeight="1" thickBot="1" x14ac:dyDescent="0.2">
      <c r="A73" s="117"/>
      <c r="B73" s="116"/>
      <c r="C73" s="123"/>
      <c r="D73" s="123"/>
      <c r="E73" s="123"/>
      <c r="F73" s="123"/>
      <c r="G73" s="123"/>
      <c r="H73" s="123"/>
      <c r="I73" s="123"/>
      <c r="J73" s="143"/>
      <c r="L73" s="236"/>
      <c r="M73" s="236"/>
      <c r="N73" s="236"/>
      <c r="O73" s="236"/>
      <c r="P73" s="236"/>
    </row>
    <row r="74" spans="1:16" ht="17.25" customHeight="1" thickBot="1" x14ac:dyDescent="0.2">
      <c r="A74" s="117"/>
      <c r="B74" s="123" t="s">
        <v>86</v>
      </c>
      <c r="C74" s="195">
        <v>1400</v>
      </c>
      <c r="D74" s="196"/>
      <c r="E74" s="123" t="s">
        <v>88</v>
      </c>
      <c r="F74" s="123"/>
      <c r="G74" s="123"/>
      <c r="H74" s="123"/>
      <c r="I74" s="123"/>
      <c r="J74" s="152" t="s">
        <v>262</v>
      </c>
      <c r="L74" s="236"/>
      <c r="M74" s="236"/>
      <c r="N74" s="236"/>
      <c r="O74" s="236"/>
      <c r="P74" s="236"/>
    </row>
    <row r="75" spans="1:16" ht="7.5" customHeight="1" thickBot="1" x14ac:dyDescent="0.2">
      <c r="A75" s="117"/>
      <c r="B75" s="123"/>
      <c r="C75" s="123"/>
      <c r="D75" s="123"/>
      <c r="E75" s="123"/>
      <c r="F75" s="123"/>
      <c r="G75" s="123"/>
      <c r="H75" s="123"/>
      <c r="I75" s="123"/>
      <c r="J75" s="143"/>
      <c r="L75" s="236"/>
      <c r="M75" s="236"/>
      <c r="N75" s="236"/>
      <c r="O75" s="236"/>
      <c r="P75" s="236"/>
    </row>
    <row r="76" spans="1:16" ht="17.25" customHeight="1" thickBot="1" x14ac:dyDescent="0.2">
      <c r="A76" s="117"/>
      <c r="B76" s="123" t="s">
        <v>87</v>
      </c>
      <c r="C76" s="210" t="s">
        <v>90</v>
      </c>
      <c r="D76" s="211"/>
      <c r="E76" s="123"/>
      <c r="F76" s="212" t="s">
        <v>89</v>
      </c>
      <c r="G76" s="212"/>
      <c r="H76" s="212"/>
      <c r="I76" s="165">
        <v>4</v>
      </c>
      <c r="J76" s="143" t="s">
        <v>156</v>
      </c>
      <c r="L76" s="236"/>
      <c r="M76" s="236"/>
      <c r="N76" s="236"/>
      <c r="O76" s="236"/>
      <c r="P76" s="236"/>
    </row>
    <row r="77" spans="1:16" ht="8.25" customHeight="1" x14ac:dyDescent="0.15">
      <c r="A77" s="117"/>
      <c r="B77" s="116"/>
      <c r="C77" s="123"/>
      <c r="D77" s="123"/>
      <c r="E77" s="123"/>
      <c r="F77" s="123"/>
      <c r="G77" s="123"/>
      <c r="H77" s="123"/>
      <c r="I77" s="123"/>
      <c r="J77" s="143"/>
      <c r="L77" s="168"/>
      <c r="M77" s="168"/>
      <c r="N77" s="168"/>
      <c r="O77" s="168"/>
      <c r="P77" s="168"/>
    </row>
    <row r="78" spans="1:16" ht="17.25" customHeight="1" x14ac:dyDescent="0.15">
      <c r="A78" s="193" t="s">
        <v>176</v>
      </c>
      <c r="B78" s="194"/>
      <c r="C78" s="156"/>
      <c r="D78" s="156"/>
      <c r="E78" s="156"/>
      <c r="F78" s="156"/>
      <c r="G78" s="156"/>
      <c r="H78" s="156"/>
      <c r="I78" s="156"/>
      <c r="J78" s="155"/>
      <c r="L78" s="189" t="s">
        <v>198</v>
      </c>
      <c r="M78" s="189"/>
      <c r="N78" s="189"/>
      <c r="O78" s="189"/>
      <c r="P78" s="189"/>
    </row>
    <row r="79" spans="1:16" ht="7.5" customHeight="1" thickBot="1" x14ac:dyDescent="0.2">
      <c r="A79" s="117"/>
      <c r="B79" s="116"/>
      <c r="J79" s="143"/>
      <c r="L79" s="189"/>
      <c r="M79" s="189"/>
      <c r="N79" s="189"/>
      <c r="O79" s="189"/>
      <c r="P79" s="189"/>
    </row>
    <row r="80" spans="1:16" ht="17.25" customHeight="1" thickBot="1" x14ac:dyDescent="0.2">
      <c r="A80" s="117"/>
      <c r="B80" s="116"/>
      <c r="C80" s="244" t="s">
        <v>224</v>
      </c>
      <c r="D80" s="245"/>
      <c r="E80" s="245"/>
      <c r="F80" s="245"/>
      <c r="G80" s="245"/>
      <c r="H80" s="245"/>
      <c r="I80" s="246"/>
      <c r="J80" s="143" t="s">
        <v>224</v>
      </c>
      <c r="L80" s="189"/>
      <c r="M80" s="189"/>
      <c r="N80" s="189"/>
      <c r="O80" s="189"/>
      <c r="P80" s="189"/>
    </row>
    <row r="81" spans="1:16" ht="7.5" customHeight="1" x14ac:dyDescent="0.15">
      <c r="A81" s="46"/>
      <c r="B81" s="59"/>
      <c r="C81" s="47"/>
      <c r="D81" s="47"/>
      <c r="E81" s="47"/>
      <c r="F81" s="47"/>
      <c r="G81" s="47"/>
      <c r="H81" s="47"/>
      <c r="I81" s="47"/>
      <c r="J81" s="143"/>
      <c r="L81" s="189"/>
      <c r="M81" s="189"/>
      <c r="N81" s="189"/>
      <c r="O81" s="189"/>
      <c r="P81" s="189"/>
    </row>
    <row r="82" spans="1:16" ht="17.25" customHeight="1" x14ac:dyDescent="0.15">
      <c r="A82" s="208" t="s">
        <v>117</v>
      </c>
      <c r="B82" s="209"/>
      <c r="C82" s="209"/>
      <c r="D82" s="209"/>
      <c r="E82" s="209"/>
      <c r="F82" s="209"/>
      <c r="G82" s="209"/>
      <c r="H82" s="209"/>
      <c r="I82" s="209"/>
      <c r="J82" s="237"/>
      <c r="L82" s="189"/>
      <c r="M82" s="189"/>
      <c r="N82" s="189"/>
      <c r="O82" s="189"/>
      <c r="P82" s="189"/>
    </row>
    <row r="83" spans="1:16" ht="7.5" customHeight="1" x14ac:dyDescent="0.15">
      <c r="A83" s="46"/>
      <c r="B83" s="59"/>
      <c r="C83" s="47"/>
      <c r="D83" s="47"/>
      <c r="E83" s="47"/>
      <c r="F83" s="47"/>
      <c r="G83" s="47"/>
      <c r="H83" s="47"/>
      <c r="I83" s="47"/>
      <c r="J83" s="143"/>
    </row>
    <row r="84" spans="1:16" ht="17.25" customHeight="1" x14ac:dyDescent="0.15">
      <c r="A84" s="193" t="s">
        <v>177</v>
      </c>
      <c r="B84" s="194"/>
      <c r="C84" s="156"/>
      <c r="D84" s="156"/>
      <c r="E84" s="156"/>
      <c r="F84" s="156"/>
      <c r="G84" s="156"/>
      <c r="H84" s="156"/>
      <c r="I84" s="156"/>
      <c r="J84" s="155"/>
      <c r="L84" s="189" t="s">
        <v>174</v>
      </c>
      <c r="M84" s="189"/>
      <c r="N84" s="189"/>
      <c r="O84" s="189"/>
      <c r="P84" s="189"/>
    </row>
    <row r="85" spans="1:16" ht="7.5" customHeight="1" thickBot="1" x14ac:dyDescent="0.2">
      <c r="A85" s="46"/>
      <c r="B85" s="59"/>
      <c r="C85" s="134"/>
      <c r="D85" s="134"/>
      <c r="E85" s="134"/>
      <c r="I85" s="131"/>
      <c r="J85" s="143"/>
      <c r="L85" s="189"/>
      <c r="M85" s="189"/>
      <c r="N85" s="189"/>
      <c r="O85" s="189"/>
      <c r="P85" s="189"/>
    </row>
    <row r="86" spans="1:16" ht="17.25" customHeight="1" thickBot="1" x14ac:dyDescent="0.2">
      <c r="A86" s="46"/>
      <c r="B86" s="134" t="s">
        <v>118</v>
      </c>
      <c r="C86" s="166" t="s">
        <v>225</v>
      </c>
      <c r="E86" s="134"/>
      <c r="F86" s="131" t="s">
        <v>148</v>
      </c>
      <c r="G86" s="219">
        <v>3</v>
      </c>
      <c r="H86" s="220"/>
      <c r="I86" s="6" t="s">
        <v>147</v>
      </c>
      <c r="J86" s="143" t="s">
        <v>157</v>
      </c>
      <c r="L86" s="189"/>
      <c r="M86" s="189"/>
      <c r="N86" s="189"/>
      <c r="O86" s="189"/>
      <c r="P86" s="189"/>
    </row>
    <row r="87" spans="1:16" ht="7.5" customHeight="1" thickBot="1" x14ac:dyDescent="0.2">
      <c r="A87" s="46"/>
      <c r="B87" s="59"/>
      <c r="C87" s="58"/>
      <c r="D87" s="58"/>
      <c r="E87" s="58"/>
      <c r="G87" s="58"/>
      <c r="I87" s="132"/>
      <c r="J87" s="153"/>
      <c r="L87" s="189"/>
      <c r="M87" s="189"/>
      <c r="N87" s="189"/>
      <c r="O87" s="189"/>
      <c r="P87" s="189"/>
    </row>
    <row r="88" spans="1:16" ht="17.25" customHeight="1" thickBot="1" x14ac:dyDescent="0.2">
      <c r="A88" s="46"/>
      <c r="B88" s="134" t="s">
        <v>119</v>
      </c>
      <c r="C88" s="166" t="s">
        <v>225</v>
      </c>
      <c r="E88" s="134"/>
      <c r="F88" s="131" t="s">
        <v>148</v>
      </c>
      <c r="G88" s="219">
        <v>5</v>
      </c>
      <c r="H88" s="220"/>
      <c r="I88" s="6" t="s">
        <v>194</v>
      </c>
      <c r="J88" s="143" t="s">
        <v>195</v>
      </c>
      <c r="L88" s="189"/>
      <c r="M88" s="189"/>
      <c r="N88" s="189"/>
      <c r="O88" s="189"/>
      <c r="P88" s="189"/>
    </row>
    <row r="89" spans="1:16" ht="7.5" customHeight="1" thickBot="1" x14ac:dyDescent="0.2">
      <c r="A89" s="46"/>
      <c r="B89" s="59"/>
      <c r="C89" s="58"/>
      <c r="D89" s="58"/>
      <c r="E89" s="58"/>
      <c r="G89" s="58"/>
      <c r="I89" s="132"/>
      <c r="J89" s="153"/>
      <c r="L89" s="189"/>
      <c r="M89" s="189"/>
      <c r="N89" s="189"/>
      <c r="O89" s="189"/>
      <c r="P89" s="189"/>
    </row>
    <row r="90" spans="1:16" ht="17.25" customHeight="1" thickBot="1" x14ac:dyDescent="0.2">
      <c r="A90" s="46"/>
      <c r="B90" s="134" t="s">
        <v>120</v>
      </c>
      <c r="C90" s="166" t="s">
        <v>225</v>
      </c>
      <c r="E90" s="134"/>
      <c r="F90" s="131" t="s">
        <v>148</v>
      </c>
      <c r="G90" s="219">
        <v>2</v>
      </c>
      <c r="H90" s="220"/>
      <c r="I90" s="6" t="s">
        <v>147</v>
      </c>
      <c r="J90" s="143" t="s">
        <v>159</v>
      </c>
      <c r="L90" s="189"/>
      <c r="M90" s="189"/>
      <c r="N90" s="189"/>
      <c r="O90" s="189"/>
      <c r="P90" s="189"/>
    </row>
    <row r="91" spans="1:16" ht="7.5" customHeight="1" thickBot="1" x14ac:dyDescent="0.2">
      <c r="A91" s="46"/>
      <c r="B91" s="59"/>
      <c r="C91" s="58"/>
      <c r="D91" s="58"/>
      <c r="E91" s="58"/>
      <c r="G91" s="58"/>
      <c r="H91" s="58"/>
      <c r="I91" s="58"/>
      <c r="J91" s="153"/>
      <c r="L91" s="189"/>
      <c r="M91" s="189"/>
      <c r="N91" s="189"/>
      <c r="O91" s="189"/>
      <c r="P91" s="189"/>
    </row>
    <row r="92" spans="1:16" ht="17.25" customHeight="1" thickBot="1" x14ac:dyDescent="0.2">
      <c r="A92" s="46"/>
      <c r="B92" s="134" t="s">
        <v>121</v>
      </c>
      <c r="C92" s="166" t="s">
        <v>225</v>
      </c>
      <c r="E92" s="134"/>
      <c r="F92" s="131" t="s">
        <v>148</v>
      </c>
      <c r="G92" s="219">
        <v>2</v>
      </c>
      <c r="H92" s="220"/>
      <c r="I92" s="6" t="s">
        <v>147</v>
      </c>
      <c r="J92" s="143" t="s">
        <v>159</v>
      </c>
      <c r="L92" s="189"/>
      <c r="M92" s="189"/>
      <c r="N92" s="189"/>
      <c r="O92" s="189"/>
      <c r="P92" s="189"/>
    </row>
    <row r="93" spans="1:16" ht="7.5" customHeight="1" thickBot="1" x14ac:dyDescent="0.2">
      <c r="A93" s="46"/>
      <c r="B93" s="59"/>
      <c r="C93" s="58"/>
      <c r="D93" s="58"/>
      <c r="E93" s="58"/>
      <c r="G93" s="58"/>
      <c r="H93" s="58"/>
      <c r="I93" s="58"/>
      <c r="J93" s="153"/>
    </row>
    <row r="94" spans="1:16" ht="17.25" customHeight="1" thickBot="1" x14ac:dyDescent="0.2">
      <c r="A94" s="46"/>
      <c r="B94" s="134" t="s">
        <v>122</v>
      </c>
      <c r="C94" s="166" t="s">
        <v>225</v>
      </c>
      <c r="E94" s="134"/>
      <c r="F94" s="131" t="s">
        <v>148</v>
      </c>
      <c r="G94" s="219">
        <v>5</v>
      </c>
      <c r="H94" s="220"/>
      <c r="I94" s="6" t="s">
        <v>147</v>
      </c>
      <c r="J94" s="143" t="s">
        <v>160</v>
      </c>
    </row>
    <row r="95" spans="1:16" ht="7.5" customHeight="1" thickBot="1" x14ac:dyDescent="0.2">
      <c r="A95" s="46"/>
      <c r="B95" s="59"/>
      <c r="C95" s="58"/>
      <c r="D95" s="58"/>
      <c r="E95" s="58"/>
      <c r="G95" s="58"/>
      <c r="H95" s="58"/>
      <c r="I95" s="58"/>
      <c r="J95" s="153"/>
    </row>
    <row r="96" spans="1:16" ht="17.25" customHeight="1" thickBot="1" x14ac:dyDescent="0.2">
      <c r="A96" s="46"/>
      <c r="B96" s="134" t="s">
        <v>124</v>
      </c>
      <c r="C96" s="166" t="s">
        <v>225</v>
      </c>
      <c r="E96" s="134"/>
      <c r="F96" s="131" t="s">
        <v>148</v>
      </c>
      <c r="G96" s="219">
        <v>3</v>
      </c>
      <c r="H96" s="220"/>
      <c r="I96" s="6" t="s">
        <v>149</v>
      </c>
      <c r="J96" s="143" t="s">
        <v>161</v>
      </c>
    </row>
    <row r="97" spans="1:10" ht="7.5" customHeight="1" thickBot="1" x14ac:dyDescent="0.2">
      <c r="A97" s="46"/>
      <c r="B97" s="59"/>
      <c r="C97" s="58"/>
      <c r="D97" s="58"/>
      <c r="E97" s="58"/>
      <c r="G97" s="58"/>
      <c r="H97" s="58"/>
      <c r="I97" s="58"/>
      <c r="J97" s="153"/>
    </row>
    <row r="98" spans="1:10" ht="17.25" customHeight="1" thickBot="1" x14ac:dyDescent="0.2">
      <c r="A98" s="46"/>
      <c r="B98" s="134" t="s">
        <v>123</v>
      </c>
      <c r="C98" s="166" t="s">
        <v>225</v>
      </c>
      <c r="E98" s="134"/>
      <c r="F98" s="131" t="s">
        <v>148</v>
      </c>
      <c r="G98" s="219">
        <v>20</v>
      </c>
      <c r="H98" s="220"/>
      <c r="I98" s="6" t="s">
        <v>149</v>
      </c>
      <c r="J98" s="143" t="s">
        <v>162</v>
      </c>
    </row>
    <row r="99" spans="1:10" ht="7.5" customHeight="1" thickBot="1" x14ac:dyDescent="0.2">
      <c r="A99" s="46"/>
      <c r="B99" s="59"/>
      <c r="C99" s="58"/>
      <c r="D99" s="58"/>
      <c r="E99" s="58"/>
      <c r="F99" s="58"/>
      <c r="G99" s="58"/>
      <c r="H99" s="58"/>
      <c r="I99" s="58"/>
      <c r="J99" s="153"/>
    </row>
    <row r="100" spans="1:10" ht="17.25" customHeight="1" x14ac:dyDescent="0.15">
      <c r="A100" s="46"/>
      <c r="B100" s="48" t="s">
        <v>125</v>
      </c>
      <c r="C100" s="238"/>
      <c r="D100" s="239"/>
      <c r="E100" s="239"/>
      <c r="F100" s="239"/>
      <c r="G100" s="239"/>
      <c r="H100" s="239"/>
      <c r="I100" s="240"/>
      <c r="J100" s="153"/>
    </row>
    <row r="101" spans="1:10" ht="17.25" customHeight="1" thickBot="1" x14ac:dyDescent="0.2">
      <c r="A101" s="46"/>
      <c r="B101" s="48"/>
      <c r="C101" s="241"/>
      <c r="D101" s="242"/>
      <c r="E101" s="242"/>
      <c r="F101" s="242"/>
      <c r="G101" s="242"/>
      <c r="H101" s="242"/>
      <c r="I101" s="243"/>
      <c r="J101" s="153"/>
    </row>
    <row r="102" spans="1:10" ht="7.5" customHeight="1" x14ac:dyDescent="0.15">
      <c r="A102" s="46"/>
      <c r="B102" s="59"/>
      <c r="C102" s="48"/>
      <c r="D102" s="48"/>
      <c r="E102" s="58"/>
      <c r="F102" s="58"/>
      <c r="G102" s="58"/>
      <c r="H102" s="58"/>
      <c r="I102" s="58"/>
      <c r="J102" s="153"/>
    </row>
    <row r="103" spans="1:10" ht="17.25" customHeight="1" x14ac:dyDescent="0.15">
      <c r="A103" s="193" t="s">
        <v>178</v>
      </c>
      <c r="B103" s="194"/>
      <c r="C103" s="154"/>
      <c r="D103" s="154"/>
      <c r="E103" s="158"/>
      <c r="F103" s="158"/>
      <c r="G103" s="158"/>
      <c r="H103" s="158"/>
      <c r="I103" s="158"/>
      <c r="J103" s="159"/>
    </row>
    <row r="104" spans="1:10" ht="7.5" customHeight="1" thickBot="1" x14ac:dyDescent="0.2">
      <c r="A104" s="46"/>
      <c r="B104" s="59"/>
      <c r="C104" s="48"/>
      <c r="D104" s="48"/>
      <c r="E104" s="58"/>
      <c r="F104" s="58"/>
      <c r="G104" s="58"/>
      <c r="H104" s="58"/>
      <c r="I104" s="58"/>
      <c r="J104" s="153"/>
    </row>
    <row r="105" spans="1:10" ht="17.25" customHeight="1" thickBot="1" x14ac:dyDescent="0.2">
      <c r="A105" s="46"/>
      <c r="B105" s="134" t="s">
        <v>127</v>
      </c>
      <c r="C105" s="166" t="s">
        <v>225</v>
      </c>
      <c r="D105" s="48"/>
      <c r="E105" s="58"/>
      <c r="F105" s="58"/>
      <c r="G105" s="58"/>
      <c r="H105" s="58"/>
      <c r="I105" s="58"/>
      <c r="J105" s="153" t="s">
        <v>163</v>
      </c>
    </row>
    <row r="106" spans="1:10" ht="7.5" customHeight="1" thickBot="1" x14ac:dyDescent="0.2">
      <c r="A106" s="46"/>
      <c r="B106" s="58"/>
      <c r="D106" s="48"/>
      <c r="E106" s="58"/>
      <c r="F106" s="58"/>
      <c r="G106" s="58"/>
      <c r="H106" s="58"/>
      <c r="I106" s="58"/>
      <c r="J106" s="153"/>
    </row>
    <row r="107" spans="1:10" ht="17.25" customHeight="1" thickBot="1" x14ac:dyDescent="0.2">
      <c r="A107" s="46"/>
      <c r="B107" s="134" t="s">
        <v>128</v>
      </c>
      <c r="C107" s="166" t="s">
        <v>225</v>
      </c>
      <c r="D107" s="48"/>
      <c r="E107" s="58"/>
      <c r="F107" s="58"/>
      <c r="G107" s="58"/>
      <c r="H107" s="58"/>
      <c r="I107" s="58"/>
      <c r="J107" s="153" t="s">
        <v>163</v>
      </c>
    </row>
    <row r="108" spans="1:10" ht="7.5" customHeight="1" thickBot="1" x14ac:dyDescent="0.2">
      <c r="A108" s="46"/>
      <c r="B108" s="58"/>
      <c r="D108" s="58"/>
      <c r="E108" s="58"/>
      <c r="G108" s="58"/>
      <c r="I108" s="132"/>
      <c r="J108" s="153"/>
    </row>
    <row r="109" spans="1:10" ht="17.25" customHeight="1" thickBot="1" x14ac:dyDescent="0.2">
      <c r="A109" s="46"/>
      <c r="B109" s="134" t="s">
        <v>129</v>
      </c>
      <c r="C109" s="166" t="s">
        <v>225</v>
      </c>
      <c r="E109" s="134"/>
      <c r="F109" s="131" t="s">
        <v>148</v>
      </c>
      <c r="G109" s="219">
        <v>1</v>
      </c>
      <c r="H109" s="220"/>
      <c r="I109" s="6" t="s">
        <v>151</v>
      </c>
      <c r="J109" s="143" t="s">
        <v>164</v>
      </c>
    </row>
    <row r="110" spans="1:10" ht="7.5" customHeight="1" thickBot="1" x14ac:dyDescent="0.2">
      <c r="A110" s="46"/>
      <c r="B110" s="58"/>
      <c r="D110" s="58"/>
      <c r="E110" s="58"/>
      <c r="F110" s="58"/>
      <c r="G110" s="58"/>
      <c r="H110" s="58"/>
      <c r="I110" s="58"/>
      <c r="J110" s="153"/>
    </row>
    <row r="111" spans="1:10" ht="17.25" customHeight="1" thickBot="1" x14ac:dyDescent="0.2">
      <c r="A111" s="46"/>
      <c r="B111" s="134" t="s">
        <v>122</v>
      </c>
      <c r="C111" s="166" t="str">
        <f>C94</f>
        <v>有</v>
      </c>
      <c r="E111" s="134"/>
      <c r="F111" s="131" t="s">
        <v>148</v>
      </c>
      <c r="G111" s="219">
        <v>5</v>
      </c>
      <c r="H111" s="220"/>
      <c r="I111" s="6" t="s">
        <v>147</v>
      </c>
      <c r="J111" s="143" t="s">
        <v>160</v>
      </c>
    </row>
    <row r="112" spans="1:10" ht="7.5" customHeight="1" thickBot="1" x14ac:dyDescent="0.2">
      <c r="A112" s="46"/>
      <c r="B112" s="58"/>
      <c r="D112" s="58"/>
      <c r="E112" s="58"/>
      <c r="F112" s="58"/>
      <c r="G112" s="58"/>
      <c r="H112" s="58"/>
      <c r="I112" s="58"/>
      <c r="J112" s="153"/>
    </row>
    <row r="113" spans="1:10" ht="17.25" customHeight="1" thickBot="1" x14ac:dyDescent="0.2">
      <c r="A113" s="46"/>
      <c r="B113" s="134" t="s">
        <v>124</v>
      </c>
      <c r="C113" s="166" t="s">
        <v>225</v>
      </c>
      <c r="E113" s="134"/>
      <c r="F113" s="131" t="s">
        <v>148</v>
      </c>
      <c r="G113" s="219">
        <v>3</v>
      </c>
      <c r="H113" s="220"/>
      <c r="I113" s="6" t="s">
        <v>149</v>
      </c>
      <c r="J113" s="143" t="s">
        <v>161</v>
      </c>
    </row>
    <row r="114" spans="1:10" ht="7.5" customHeight="1" thickBot="1" x14ac:dyDescent="0.2">
      <c r="A114" s="46"/>
      <c r="B114" s="58"/>
      <c r="D114" s="58"/>
      <c r="E114" s="58"/>
      <c r="F114" s="58"/>
      <c r="G114" s="58"/>
      <c r="H114" s="58"/>
      <c r="I114" s="58"/>
      <c r="J114" s="153"/>
    </row>
    <row r="115" spans="1:10" ht="17.25" customHeight="1" thickBot="1" x14ac:dyDescent="0.2">
      <c r="A115" s="46"/>
      <c r="B115" s="134" t="s">
        <v>131</v>
      </c>
      <c r="C115" s="166" t="s">
        <v>225</v>
      </c>
      <c r="E115" s="134"/>
      <c r="F115" s="131" t="s">
        <v>148</v>
      </c>
      <c r="G115" s="219">
        <v>1</v>
      </c>
      <c r="H115" s="220"/>
      <c r="I115" s="6" t="s">
        <v>147</v>
      </c>
      <c r="J115" s="143" t="s">
        <v>158</v>
      </c>
    </row>
    <row r="116" spans="1:10" ht="7.5" customHeight="1" thickBot="1" x14ac:dyDescent="0.2">
      <c r="A116" s="46"/>
      <c r="B116" s="58"/>
      <c r="D116" s="58"/>
      <c r="E116" s="58"/>
      <c r="F116" s="58"/>
      <c r="G116" s="58"/>
      <c r="H116" s="58"/>
      <c r="I116" s="58"/>
      <c r="J116" s="153"/>
    </row>
    <row r="117" spans="1:10" ht="17.25" customHeight="1" thickBot="1" x14ac:dyDescent="0.2">
      <c r="A117" s="46"/>
      <c r="B117" s="134" t="s">
        <v>130</v>
      </c>
      <c r="C117" s="166" t="s">
        <v>225</v>
      </c>
      <c r="E117" s="134"/>
      <c r="F117" s="131" t="s">
        <v>148</v>
      </c>
      <c r="G117" s="219">
        <v>5</v>
      </c>
      <c r="H117" s="220"/>
      <c r="I117" s="6" t="s">
        <v>147</v>
      </c>
      <c r="J117" s="143" t="s">
        <v>160</v>
      </c>
    </row>
    <row r="118" spans="1:10" ht="7.5" customHeight="1" thickBot="1" x14ac:dyDescent="0.2">
      <c r="A118" s="46"/>
      <c r="B118" s="58"/>
      <c r="D118" s="58"/>
      <c r="E118" s="58"/>
      <c r="F118" s="58"/>
      <c r="G118" s="58"/>
      <c r="H118" s="58"/>
      <c r="I118" s="58"/>
      <c r="J118" s="153"/>
    </row>
    <row r="119" spans="1:10" ht="17.25" customHeight="1" thickBot="1" x14ac:dyDescent="0.2">
      <c r="A119" s="46"/>
      <c r="B119" s="134" t="s">
        <v>123</v>
      </c>
      <c r="C119" s="166" t="s">
        <v>225</v>
      </c>
      <c r="E119" s="134"/>
      <c r="F119" s="131" t="s">
        <v>148</v>
      </c>
      <c r="G119" s="219">
        <v>20</v>
      </c>
      <c r="H119" s="220"/>
      <c r="I119" s="6" t="s">
        <v>149</v>
      </c>
      <c r="J119" s="143" t="s">
        <v>162</v>
      </c>
    </row>
    <row r="120" spans="1:10" ht="7.5" customHeight="1" thickBot="1" x14ac:dyDescent="0.2">
      <c r="A120" s="46"/>
      <c r="B120" s="58"/>
      <c r="D120" s="58"/>
      <c r="E120" s="58"/>
      <c r="F120" s="58"/>
      <c r="G120" s="58"/>
      <c r="H120" s="58"/>
      <c r="I120" s="58"/>
      <c r="J120" s="153"/>
    </row>
    <row r="121" spans="1:10" ht="17.25" customHeight="1" thickBot="1" x14ac:dyDescent="0.2">
      <c r="A121" s="46"/>
      <c r="B121" s="134" t="s">
        <v>132</v>
      </c>
      <c r="C121" s="166" t="s">
        <v>225</v>
      </c>
      <c r="E121" s="134"/>
      <c r="F121" s="131" t="s">
        <v>148</v>
      </c>
      <c r="G121" s="219">
        <v>10</v>
      </c>
      <c r="H121" s="220"/>
      <c r="I121" s="6" t="s">
        <v>150</v>
      </c>
      <c r="J121" s="143" t="s">
        <v>165</v>
      </c>
    </row>
    <row r="122" spans="1:10" ht="7.5" customHeight="1" thickBot="1" x14ac:dyDescent="0.2">
      <c r="A122" s="46"/>
      <c r="B122" s="58"/>
      <c r="D122" s="58"/>
      <c r="E122" s="58"/>
      <c r="F122" s="58"/>
      <c r="G122" s="58"/>
      <c r="H122" s="58"/>
      <c r="I122" s="58"/>
      <c r="J122" s="153"/>
    </row>
    <row r="123" spans="1:10" ht="17.25" customHeight="1" thickBot="1" x14ac:dyDescent="0.2">
      <c r="A123" s="46"/>
      <c r="B123" s="134" t="s">
        <v>133</v>
      </c>
      <c r="C123" s="166" t="s">
        <v>225</v>
      </c>
      <c r="E123" s="134"/>
      <c r="F123" s="131" t="s">
        <v>148</v>
      </c>
      <c r="G123" s="219">
        <v>1</v>
      </c>
      <c r="H123" s="220"/>
      <c r="I123" s="6" t="s">
        <v>149</v>
      </c>
      <c r="J123" s="143" t="s">
        <v>166</v>
      </c>
    </row>
    <row r="124" spans="1:10" ht="7.5" customHeight="1" thickBot="1" x14ac:dyDescent="0.2">
      <c r="A124" s="46"/>
      <c r="B124" s="58"/>
      <c r="D124" s="58"/>
      <c r="E124" s="58"/>
      <c r="F124" s="58"/>
      <c r="G124" s="58"/>
      <c r="H124" s="58"/>
      <c r="I124" s="58"/>
      <c r="J124" s="153"/>
    </row>
    <row r="125" spans="1:10" ht="17.25" customHeight="1" x14ac:dyDescent="0.15">
      <c r="A125" s="46"/>
      <c r="B125" s="48" t="s">
        <v>125</v>
      </c>
      <c r="C125" s="238"/>
      <c r="D125" s="239"/>
      <c r="E125" s="239"/>
      <c r="F125" s="239"/>
      <c r="G125" s="239"/>
      <c r="H125" s="239"/>
      <c r="I125" s="240"/>
      <c r="J125" s="153"/>
    </row>
    <row r="126" spans="1:10" ht="17.25" customHeight="1" thickBot="1" x14ac:dyDescent="0.2">
      <c r="A126" s="46"/>
      <c r="B126" s="48"/>
      <c r="C126" s="241"/>
      <c r="D126" s="242"/>
      <c r="E126" s="242"/>
      <c r="F126" s="242"/>
      <c r="G126" s="242"/>
      <c r="H126" s="242"/>
      <c r="I126" s="243"/>
      <c r="J126" s="153"/>
    </row>
    <row r="127" spans="1:10" ht="7.5" customHeight="1" x14ac:dyDescent="0.15">
      <c r="A127" s="46"/>
      <c r="B127" s="59"/>
      <c r="C127" s="48"/>
      <c r="D127" s="48"/>
      <c r="E127" s="58"/>
      <c r="F127" s="58"/>
      <c r="G127" s="58"/>
      <c r="H127" s="58"/>
      <c r="I127" s="58"/>
      <c r="J127" s="153"/>
    </row>
    <row r="128" spans="1:10" ht="17.25" customHeight="1" x14ac:dyDescent="0.15">
      <c r="A128" s="193" t="s">
        <v>179</v>
      </c>
      <c r="B128" s="194"/>
      <c r="C128" s="156"/>
      <c r="D128" s="156"/>
      <c r="E128" s="156"/>
      <c r="F128" s="156"/>
      <c r="G128" s="156"/>
      <c r="H128" s="156"/>
      <c r="I128" s="156"/>
      <c r="J128" s="159"/>
    </row>
    <row r="129" spans="1:10" ht="7.5" customHeight="1" thickBot="1" x14ac:dyDescent="0.2">
      <c r="A129" s="46"/>
      <c r="B129" s="59"/>
      <c r="C129" s="134"/>
      <c r="D129" s="134"/>
      <c r="E129" s="134"/>
      <c r="I129" s="131"/>
      <c r="J129" s="153"/>
    </row>
    <row r="130" spans="1:10" ht="17.25" customHeight="1" thickBot="1" x14ac:dyDescent="0.2">
      <c r="A130" s="46"/>
      <c r="B130" s="134" t="s">
        <v>134</v>
      </c>
      <c r="C130" s="166" t="s">
        <v>225</v>
      </c>
      <c r="E130" s="134"/>
      <c r="F130" s="131" t="s">
        <v>148</v>
      </c>
      <c r="G130" s="219">
        <v>3</v>
      </c>
      <c r="H130" s="220"/>
      <c r="I130" s="6" t="s">
        <v>152</v>
      </c>
      <c r="J130" s="143" t="s">
        <v>167</v>
      </c>
    </row>
    <row r="131" spans="1:10" ht="7.5" customHeight="1" thickBot="1" x14ac:dyDescent="0.2">
      <c r="A131" s="46"/>
      <c r="B131" s="58"/>
      <c r="D131" s="58"/>
      <c r="E131" s="58"/>
      <c r="G131" s="58"/>
      <c r="I131" s="132"/>
      <c r="J131" s="153"/>
    </row>
    <row r="132" spans="1:10" ht="17.25" customHeight="1" thickBot="1" x14ac:dyDescent="0.2">
      <c r="A132" s="46"/>
      <c r="B132" s="134" t="s">
        <v>135</v>
      </c>
      <c r="C132" s="166" t="s">
        <v>225</v>
      </c>
      <c r="E132" s="134"/>
      <c r="F132" s="131" t="s">
        <v>148</v>
      </c>
      <c r="G132" s="219">
        <v>3</v>
      </c>
      <c r="H132" s="220"/>
      <c r="I132" s="6" t="s">
        <v>152</v>
      </c>
      <c r="J132" s="143" t="s">
        <v>167</v>
      </c>
    </row>
    <row r="133" spans="1:10" ht="7.5" customHeight="1" thickBot="1" x14ac:dyDescent="0.2">
      <c r="A133" s="46"/>
      <c r="B133" s="58"/>
      <c r="D133" s="58"/>
      <c r="E133" s="58"/>
      <c r="G133" s="58"/>
      <c r="I133" s="132"/>
      <c r="J133" s="153"/>
    </row>
    <row r="134" spans="1:10" ht="17.25" customHeight="1" thickBot="1" x14ac:dyDescent="0.2">
      <c r="A134" s="46"/>
      <c r="B134" s="134" t="s">
        <v>136</v>
      </c>
      <c r="C134" s="166" t="s">
        <v>225</v>
      </c>
      <c r="E134" s="134"/>
      <c r="F134" s="131" t="s">
        <v>148</v>
      </c>
      <c r="G134" s="219">
        <v>10</v>
      </c>
      <c r="H134" s="220"/>
      <c r="I134" s="6" t="s">
        <v>153</v>
      </c>
      <c r="J134" s="143" t="s">
        <v>168</v>
      </c>
    </row>
    <row r="135" spans="1:10" ht="7.5" customHeight="1" thickBot="1" x14ac:dyDescent="0.2">
      <c r="A135" s="46"/>
      <c r="B135" s="58"/>
      <c r="D135" s="58"/>
      <c r="E135" s="58"/>
      <c r="F135" s="58"/>
      <c r="G135" s="58"/>
      <c r="H135" s="58"/>
      <c r="I135" s="58"/>
      <c r="J135" s="153"/>
    </row>
    <row r="136" spans="1:10" ht="17.25" customHeight="1" thickBot="1" x14ac:dyDescent="0.2">
      <c r="A136" s="46"/>
      <c r="B136" s="134" t="s">
        <v>137</v>
      </c>
      <c r="C136" s="166" t="s">
        <v>225</v>
      </c>
      <c r="E136" s="134"/>
      <c r="F136" s="131" t="s">
        <v>148</v>
      </c>
      <c r="G136" s="219">
        <v>10</v>
      </c>
      <c r="H136" s="220"/>
      <c r="I136" s="6" t="s">
        <v>154</v>
      </c>
      <c r="J136" s="143" t="s">
        <v>168</v>
      </c>
    </row>
    <row r="137" spans="1:10" ht="7.5" customHeight="1" thickBot="1" x14ac:dyDescent="0.2">
      <c r="A137" s="46"/>
      <c r="B137" s="58"/>
      <c r="D137" s="58"/>
      <c r="E137" s="58"/>
      <c r="F137" s="58"/>
      <c r="G137" s="58"/>
      <c r="H137" s="58"/>
      <c r="I137" s="58"/>
      <c r="J137" s="153"/>
    </row>
    <row r="138" spans="1:10" ht="17.25" customHeight="1" x14ac:dyDescent="0.15">
      <c r="A138" s="46"/>
      <c r="B138" s="48" t="s">
        <v>125</v>
      </c>
      <c r="C138" s="238"/>
      <c r="D138" s="239"/>
      <c r="E138" s="239"/>
      <c r="F138" s="239"/>
      <c r="G138" s="239"/>
      <c r="H138" s="239"/>
      <c r="I138" s="240"/>
      <c r="J138" s="153"/>
    </row>
    <row r="139" spans="1:10" ht="17.25" customHeight="1" thickBot="1" x14ac:dyDescent="0.2">
      <c r="A139" s="46"/>
      <c r="B139" s="48"/>
      <c r="C139" s="241"/>
      <c r="D139" s="242"/>
      <c r="E139" s="242"/>
      <c r="F139" s="242"/>
      <c r="G139" s="242"/>
      <c r="H139" s="242"/>
      <c r="I139" s="243"/>
      <c r="J139" s="153"/>
    </row>
    <row r="140" spans="1:10" ht="7.5" customHeight="1" x14ac:dyDescent="0.15">
      <c r="A140" s="46"/>
      <c r="B140" s="59"/>
      <c r="C140" s="48"/>
      <c r="D140" s="48"/>
      <c r="E140" s="58"/>
      <c r="F140" s="58"/>
      <c r="G140" s="58"/>
      <c r="H140" s="58"/>
      <c r="I140" s="58"/>
      <c r="J140" s="153"/>
    </row>
    <row r="141" spans="1:10" ht="17.25" customHeight="1" x14ac:dyDescent="0.15">
      <c r="A141" s="193" t="s">
        <v>180</v>
      </c>
      <c r="B141" s="194"/>
      <c r="C141" s="156"/>
      <c r="D141" s="156"/>
      <c r="E141" s="156"/>
      <c r="F141" s="156"/>
      <c r="G141" s="156"/>
      <c r="H141" s="156"/>
      <c r="I141" s="156"/>
      <c r="J141" s="159"/>
    </row>
    <row r="142" spans="1:10" ht="7.5" customHeight="1" thickBot="1" x14ac:dyDescent="0.2">
      <c r="A142" s="46"/>
      <c r="B142" s="59"/>
      <c r="C142" s="134"/>
      <c r="D142" s="134"/>
      <c r="E142" s="134"/>
      <c r="I142" s="131"/>
      <c r="J142" s="153"/>
    </row>
    <row r="143" spans="1:10" ht="17.25" customHeight="1" thickBot="1" x14ac:dyDescent="0.2">
      <c r="A143" s="46"/>
      <c r="B143" s="134" t="s">
        <v>138</v>
      </c>
      <c r="C143" s="166" t="s">
        <v>225</v>
      </c>
      <c r="E143" s="134"/>
      <c r="F143" s="131" t="s">
        <v>148</v>
      </c>
      <c r="G143" s="219">
        <v>100</v>
      </c>
      <c r="H143" s="220"/>
      <c r="I143" s="6" t="s">
        <v>151</v>
      </c>
      <c r="J143" s="143" t="s">
        <v>169</v>
      </c>
    </row>
    <row r="144" spans="1:10" ht="7.5" customHeight="1" thickBot="1" x14ac:dyDescent="0.2">
      <c r="A144" s="46"/>
      <c r="B144" s="58"/>
      <c r="D144" s="58"/>
      <c r="E144" s="58"/>
      <c r="G144" s="58"/>
      <c r="I144" s="132"/>
      <c r="J144" s="153"/>
    </row>
    <row r="145" spans="1:10" ht="17.25" customHeight="1" thickBot="1" x14ac:dyDescent="0.2">
      <c r="A145" s="46"/>
      <c r="B145" s="134" t="s">
        <v>139</v>
      </c>
      <c r="C145" s="166" t="s">
        <v>225</v>
      </c>
      <c r="E145" s="134"/>
      <c r="F145" s="131" t="s">
        <v>148</v>
      </c>
      <c r="G145" s="219">
        <v>100</v>
      </c>
      <c r="H145" s="220"/>
      <c r="I145" s="6" t="s">
        <v>151</v>
      </c>
      <c r="J145" s="143" t="s">
        <v>169</v>
      </c>
    </row>
    <row r="146" spans="1:10" ht="7.5" customHeight="1" thickBot="1" x14ac:dyDescent="0.2">
      <c r="A146" s="46"/>
      <c r="B146" s="58"/>
      <c r="D146" s="58"/>
      <c r="E146" s="58"/>
      <c r="G146" s="58"/>
      <c r="I146" s="132"/>
      <c r="J146" s="153"/>
    </row>
    <row r="147" spans="1:10" ht="17.25" customHeight="1" thickBot="1" x14ac:dyDescent="0.2">
      <c r="A147" s="46"/>
      <c r="B147" s="134" t="s">
        <v>140</v>
      </c>
      <c r="C147" s="166" t="s">
        <v>225</v>
      </c>
      <c r="E147" s="134"/>
      <c r="F147" s="131" t="s">
        <v>148</v>
      </c>
      <c r="G147" s="219">
        <v>30</v>
      </c>
      <c r="H147" s="220"/>
      <c r="I147" s="6" t="s">
        <v>149</v>
      </c>
      <c r="J147" s="143" t="s">
        <v>170</v>
      </c>
    </row>
    <row r="148" spans="1:10" ht="7.5" customHeight="1" thickBot="1" x14ac:dyDescent="0.2">
      <c r="A148" s="46"/>
      <c r="B148" s="58"/>
      <c r="D148" s="58"/>
      <c r="E148" s="58"/>
      <c r="F148" s="58"/>
      <c r="G148" s="58"/>
      <c r="H148" s="58"/>
      <c r="I148" s="58"/>
      <c r="J148" s="153"/>
    </row>
    <row r="149" spans="1:10" ht="17.25" customHeight="1" thickBot="1" x14ac:dyDescent="0.2">
      <c r="A149" s="46"/>
      <c r="B149" s="134" t="s">
        <v>141</v>
      </c>
      <c r="C149" s="166" t="s">
        <v>225</v>
      </c>
      <c r="E149" s="134"/>
      <c r="F149" s="131" t="s">
        <v>148</v>
      </c>
      <c r="G149" s="219">
        <v>3</v>
      </c>
      <c r="H149" s="220"/>
      <c r="I149" s="6" t="s">
        <v>149</v>
      </c>
      <c r="J149" s="143" t="s">
        <v>161</v>
      </c>
    </row>
    <row r="150" spans="1:10" ht="7.5" customHeight="1" thickBot="1" x14ac:dyDescent="0.2">
      <c r="A150" s="46"/>
      <c r="B150" s="58"/>
      <c r="D150" s="58"/>
      <c r="E150" s="58"/>
      <c r="F150" s="58"/>
      <c r="G150" s="58"/>
      <c r="H150" s="58"/>
      <c r="I150" s="58"/>
      <c r="J150" s="153"/>
    </row>
    <row r="151" spans="1:10" ht="17.25" customHeight="1" thickBot="1" x14ac:dyDescent="0.2">
      <c r="A151" s="46"/>
      <c r="B151" s="48" t="s">
        <v>125</v>
      </c>
      <c r="C151" s="221"/>
      <c r="D151" s="222"/>
      <c r="E151" s="222"/>
      <c r="F151" s="222"/>
      <c r="G151" s="222"/>
      <c r="H151" s="222"/>
      <c r="I151" s="223"/>
      <c r="J151" s="153"/>
    </row>
    <row r="152" spans="1:10" ht="7.5" customHeight="1" x14ac:dyDescent="0.15">
      <c r="A152" s="46"/>
      <c r="B152" s="59"/>
      <c r="C152" s="48"/>
      <c r="D152" s="48"/>
      <c r="E152" s="58"/>
      <c r="F152" s="58"/>
      <c r="G152" s="58"/>
      <c r="H152" s="58"/>
      <c r="I152" s="58"/>
      <c r="J152" s="153"/>
    </row>
    <row r="153" spans="1:10" ht="17.25" customHeight="1" x14ac:dyDescent="0.15">
      <c r="A153" s="193" t="s">
        <v>181</v>
      </c>
      <c r="B153" s="194"/>
      <c r="C153" s="154"/>
      <c r="D153" s="154"/>
      <c r="E153" s="158"/>
      <c r="F153" s="158"/>
      <c r="G153" s="158"/>
      <c r="H153" s="158"/>
      <c r="I153" s="158"/>
      <c r="J153" s="159"/>
    </row>
    <row r="154" spans="1:10" ht="7.5" customHeight="1" thickBot="1" x14ac:dyDescent="0.2">
      <c r="A154" s="46"/>
      <c r="B154" s="59"/>
      <c r="C154" s="48"/>
      <c r="D154" s="48"/>
      <c r="E154" s="58"/>
      <c r="F154" s="58"/>
      <c r="G154" s="58"/>
      <c r="H154" s="58"/>
      <c r="I154" s="58"/>
      <c r="J154" s="153"/>
    </row>
    <row r="155" spans="1:10" ht="17.25" customHeight="1" thickBot="1" x14ac:dyDescent="0.2">
      <c r="A155" s="46"/>
      <c r="B155" s="134" t="s">
        <v>142</v>
      </c>
      <c r="C155" s="166" t="s">
        <v>225</v>
      </c>
      <c r="E155" s="134"/>
      <c r="F155" s="131" t="s">
        <v>148</v>
      </c>
      <c r="G155" s="219">
        <v>100</v>
      </c>
      <c r="H155" s="220"/>
      <c r="I155" s="6" t="s">
        <v>151</v>
      </c>
      <c r="J155" s="143" t="s">
        <v>169</v>
      </c>
    </row>
    <row r="156" spans="1:10" ht="7.5" customHeight="1" thickBot="1" x14ac:dyDescent="0.2">
      <c r="A156" s="46"/>
      <c r="B156" s="58"/>
      <c r="D156" s="58"/>
      <c r="E156" s="58"/>
      <c r="G156" s="58"/>
      <c r="I156" s="132"/>
      <c r="J156" s="153"/>
    </row>
    <row r="157" spans="1:10" ht="17.25" customHeight="1" thickBot="1" x14ac:dyDescent="0.2">
      <c r="A157" s="46"/>
      <c r="B157" s="134" t="s">
        <v>143</v>
      </c>
      <c r="C157" s="166" t="s">
        <v>225</v>
      </c>
      <c r="E157" s="134"/>
      <c r="F157" s="131" t="s">
        <v>148</v>
      </c>
      <c r="G157" s="219">
        <v>10</v>
      </c>
      <c r="H157" s="220"/>
      <c r="I157" s="6" t="s">
        <v>151</v>
      </c>
      <c r="J157" s="143" t="s">
        <v>171</v>
      </c>
    </row>
    <row r="158" spans="1:10" ht="7.5" customHeight="1" thickBot="1" x14ac:dyDescent="0.2">
      <c r="A158" s="46"/>
      <c r="B158" s="58"/>
      <c r="D158" s="58"/>
      <c r="E158" s="58"/>
      <c r="G158" s="58"/>
      <c r="I158" s="132"/>
      <c r="J158" s="153"/>
    </row>
    <row r="159" spans="1:10" ht="17.25" customHeight="1" thickBot="1" x14ac:dyDescent="0.2">
      <c r="A159" s="46"/>
      <c r="B159" s="134" t="s">
        <v>144</v>
      </c>
      <c r="C159" s="166" t="s">
        <v>225</v>
      </c>
      <c r="E159" s="134"/>
      <c r="F159" s="131" t="s">
        <v>148</v>
      </c>
      <c r="G159" s="219">
        <v>10</v>
      </c>
      <c r="H159" s="220"/>
      <c r="I159" s="6" t="s">
        <v>151</v>
      </c>
      <c r="J159" s="143" t="s">
        <v>171</v>
      </c>
    </row>
    <row r="160" spans="1:10" ht="7.5" customHeight="1" thickBot="1" x14ac:dyDescent="0.2">
      <c r="A160" s="46"/>
      <c r="B160" s="58"/>
      <c r="D160" s="58"/>
      <c r="E160" s="58"/>
      <c r="F160" s="58"/>
      <c r="G160" s="58"/>
      <c r="H160" s="58"/>
      <c r="I160" s="58"/>
      <c r="J160" s="153"/>
    </row>
    <row r="161" spans="1:16" ht="17.25" customHeight="1" x14ac:dyDescent="0.15">
      <c r="A161" s="46"/>
      <c r="B161" s="48" t="s">
        <v>125</v>
      </c>
      <c r="C161" s="213"/>
      <c r="D161" s="214"/>
      <c r="E161" s="214"/>
      <c r="F161" s="214"/>
      <c r="G161" s="214"/>
      <c r="H161" s="214"/>
      <c r="I161" s="215"/>
      <c r="J161" s="153"/>
    </row>
    <row r="162" spans="1:16" ht="17.25" customHeight="1" thickBot="1" x14ac:dyDescent="0.2">
      <c r="A162" s="46"/>
      <c r="B162" s="59"/>
      <c r="C162" s="216"/>
      <c r="D162" s="217"/>
      <c r="E162" s="217"/>
      <c r="F162" s="217"/>
      <c r="G162" s="217"/>
      <c r="H162" s="217"/>
      <c r="I162" s="218"/>
      <c r="J162" s="153"/>
    </row>
    <row r="163" spans="1:16" ht="7.5" customHeight="1" x14ac:dyDescent="0.15">
      <c r="A163" s="46"/>
      <c r="B163" s="59"/>
      <c r="C163" s="48"/>
      <c r="D163" s="48"/>
      <c r="E163" s="58"/>
      <c r="F163" s="58"/>
      <c r="G163" s="58"/>
      <c r="H163" s="58"/>
      <c r="I163" s="58"/>
      <c r="J163" s="153"/>
    </row>
    <row r="164" spans="1:16" ht="17.25" customHeight="1" x14ac:dyDescent="0.15">
      <c r="A164" s="193" t="s">
        <v>182</v>
      </c>
      <c r="B164" s="194"/>
      <c r="C164" s="154"/>
      <c r="D164" s="154"/>
      <c r="E164" s="158"/>
      <c r="F164" s="158"/>
      <c r="G164" s="158"/>
      <c r="H164" s="158"/>
      <c r="I164" s="158"/>
      <c r="J164" s="159"/>
    </row>
    <row r="165" spans="1:16" ht="7.5" customHeight="1" thickBot="1" x14ac:dyDescent="0.2">
      <c r="A165" s="46"/>
      <c r="B165" s="59"/>
      <c r="C165" s="48"/>
      <c r="D165" s="48"/>
      <c r="E165" s="58"/>
      <c r="F165" s="58"/>
      <c r="G165" s="58"/>
      <c r="H165" s="58"/>
      <c r="I165" s="58"/>
      <c r="J165" s="153"/>
    </row>
    <row r="166" spans="1:16" ht="17.25" customHeight="1" thickBot="1" x14ac:dyDescent="0.2">
      <c r="A166" s="46"/>
      <c r="B166" s="134" t="s">
        <v>145</v>
      </c>
      <c r="C166" s="166" t="s">
        <v>225</v>
      </c>
      <c r="E166" s="134"/>
      <c r="F166" s="131" t="s">
        <v>148</v>
      </c>
      <c r="G166" s="219">
        <v>20</v>
      </c>
      <c r="H166" s="220"/>
      <c r="I166" s="6" t="s">
        <v>149</v>
      </c>
      <c r="J166" s="143" t="s">
        <v>162</v>
      </c>
    </row>
    <row r="167" spans="1:16" ht="7.5" customHeight="1" thickBot="1" x14ac:dyDescent="0.2">
      <c r="A167" s="46"/>
      <c r="B167" s="58"/>
      <c r="D167" s="58"/>
      <c r="E167" s="58"/>
      <c r="G167" s="58"/>
      <c r="I167" s="132"/>
      <c r="J167" s="153"/>
    </row>
    <row r="168" spans="1:16" ht="17.25" customHeight="1" thickBot="1" x14ac:dyDescent="0.2">
      <c r="A168" s="46"/>
      <c r="B168" s="134" t="s">
        <v>146</v>
      </c>
      <c r="C168" s="166" t="s">
        <v>225</v>
      </c>
      <c r="E168" s="134"/>
      <c r="F168" s="131" t="s">
        <v>148</v>
      </c>
      <c r="G168" s="219">
        <v>2</v>
      </c>
      <c r="H168" s="220"/>
      <c r="I168" s="6" t="s">
        <v>147</v>
      </c>
      <c r="J168" s="143" t="s">
        <v>159</v>
      </c>
    </row>
    <row r="169" spans="1:16" ht="7.5" customHeight="1" thickBot="1" x14ac:dyDescent="0.2">
      <c r="A169" s="46"/>
      <c r="B169" s="58"/>
      <c r="D169" s="58"/>
      <c r="E169" s="58"/>
      <c r="G169" s="58"/>
      <c r="I169" s="132"/>
      <c r="J169" s="153"/>
    </row>
    <row r="170" spans="1:16" ht="17.25" customHeight="1" x14ac:dyDescent="0.15">
      <c r="A170" s="46"/>
      <c r="B170" s="48" t="s">
        <v>125</v>
      </c>
      <c r="C170" s="213"/>
      <c r="D170" s="214"/>
      <c r="E170" s="214"/>
      <c r="F170" s="214"/>
      <c r="G170" s="214"/>
      <c r="H170" s="214"/>
      <c r="I170" s="215"/>
      <c r="J170" s="153"/>
    </row>
    <row r="171" spans="1:16" ht="17.25" customHeight="1" thickBot="1" x14ac:dyDescent="0.2">
      <c r="A171" s="46"/>
      <c r="B171" s="59"/>
      <c r="C171" s="216"/>
      <c r="D171" s="217"/>
      <c r="E171" s="217"/>
      <c r="F171" s="217"/>
      <c r="G171" s="217"/>
      <c r="H171" s="217"/>
      <c r="I171" s="218"/>
      <c r="J171" s="153"/>
    </row>
    <row r="172" spans="1:16" ht="7.5" customHeight="1" x14ac:dyDescent="0.15">
      <c r="A172" s="46"/>
      <c r="B172" s="59"/>
      <c r="C172" s="48"/>
      <c r="D172" s="48"/>
      <c r="E172" s="58"/>
      <c r="F172" s="58"/>
      <c r="G172" s="58"/>
      <c r="H172" s="58"/>
      <c r="I172" s="58"/>
      <c r="J172" s="153"/>
    </row>
    <row r="173" spans="1:16" ht="17.25" customHeight="1" x14ac:dyDescent="0.15">
      <c r="A173" s="208" t="s">
        <v>40</v>
      </c>
      <c r="B173" s="209"/>
      <c r="C173" s="122"/>
      <c r="D173" s="122"/>
      <c r="E173" s="122"/>
      <c r="F173" s="122"/>
      <c r="G173" s="122"/>
      <c r="H173" s="122"/>
      <c r="I173" s="122"/>
      <c r="J173" s="145"/>
    </row>
    <row r="174" spans="1:16" s="71" customFormat="1" ht="7.5" customHeight="1" x14ac:dyDescent="0.15">
      <c r="A174" s="42"/>
      <c r="B174" s="40"/>
      <c r="C174" s="40"/>
      <c r="D174" s="40"/>
      <c r="E174" s="40"/>
      <c r="F174" s="40"/>
      <c r="G174" s="40"/>
      <c r="H174" s="40"/>
      <c r="I174" s="40"/>
      <c r="J174" s="141"/>
    </row>
    <row r="175" spans="1:16" ht="17.25" customHeight="1" x14ac:dyDescent="0.15">
      <c r="A175" s="193" t="s">
        <v>183</v>
      </c>
      <c r="B175" s="194"/>
      <c r="C175" s="156"/>
      <c r="D175" s="156"/>
      <c r="E175" s="156"/>
      <c r="F175" s="156"/>
      <c r="G175" s="156"/>
      <c r="H175" s="156"/>
      <c r="I175" s="156"/>
      <c r="J175" s="155"/>
      <c r="L175" s="189" t="s">
        <v>199</v>
      </c>
      <c r="M175" s="189"/>
      <c r="N175" s="189"/>
      <c r="O175" s="189"/>
      <c r="P175" s="189"/>
    </row>
    <row r="176" spans="1:16" ht="7.5" customHeight="1" thickBot="1" x14ac:dyDescent="0.2">
      <c r="A176" s="117"/>
      <c r="B176" s="116"/>
      <c r="C176" s="71"/>
      <c r="D176" s="71"/>
      <c r="E176" s="71"/>
      <c r="F176" s="71"/>
      <c r="G176" s="71"/>
      <c r="H176" s="71"/>
      <c r="I176" s="71"/>
      <c r="J176" s="143"/>
      <c r="L176" s="189"/>
      <c r="M176" s="189"/>
      <c r="N176" s="189"/>
      <c r="O176" s="189"/>
      <c r="P176" s="189"/>
    </row>
    <row r="177" spans="1:16" ht="17.25" customHeight="1" thickBot="1" x14ac:dyDescent="0.2">
      <c r="A177" s="117"/>
      <c r="B177" s="116" t="s">
        <v>96</v>
      </c>
      <c r="C177" s="190" t="s">
        <v>91</v>
      </c>
      <c r="D177" s="191"/>
      <c r="E177" s="191"/>
      <c r="F177" s="191"/>
      <c r="G177" s="191"/>
      <c r="H177" s="191"/>
      <c r="I177" s="192"/>
      <c r="J177" s="143" t="s">
        <v>91</v>
      </c>
      <c r="L177" s="189"/>
      <c r="M177" s="189"/>
      <c r="N177" s="189"/>
      <c r="O177" s="189"/>
      <c r="P177" s="189"/>
    </row>
    <row r="178" spans="1:16" ht="7.5" customHeight="1" thickBot="1" x14ac:dyDescent="0.2">
      <c r="A178" s="117"/>
      <c r="B178" s="116"/>
      <c r="C178" s="39"/>
      <c r="D178" s="39"/>
      <c r="E178" s="39"/>
      <c r="F178" s="39"/>
      <c r="G178" s="39"/>
      <c r="H178" s="39"/>
      <c r="I178" s="39"/>
      <c r="J178" s="143"/>
      <c r="L178" s="189"/>
      <c r="M178" s="189"/>
      <c r="N178" s="189"/>
      <c r="O178" s="189"/>
      <c r="P178" s="189"/>
    </row>
    <row r="179" spans="1:16" ht="17.25" customHeight="1" thickBot="1" x14ac:dyDescent="0.2">
      <c r="A179" s="117"/>
      <c r="B179" s="116" t="s">
        <v>97</v>
      </c>
      <c r="C179" s="195">
        <v>4</v>
      </c>
      <c r="D179" s="196"/>
      <c r="E179" s="123" t="s">
        <v>44</v>
      </c>
      <c r="F179" s="123"/>
      <c r="G179" s="123"/>
      <c r="H179" s="123"/>
      <c r="I179" s="123"/>
      <c r="J179" s="143" t="s">
        <v>172</v>
      </c>
      <c r="L179" s="189"/>
      <c r="M179" s="189"/>
      <c r="N179" s="189"/>
      <c r="O179" s="189"/>
      <c r="P179" s="189"/>
    </row>
    <row r="180" spans="1:16" ht="7.5" customHeight="1" thickBot="1" x14ac:dyDescent="0.2">
      <c r="A180" s="117"/>
      <c r="B180" s="116"/>
      <c r="C180" s="123"/>
      <c r="D180" s="123"/>
      <c r="E180" s="123"/>
      <c r="F180" s="123"/>
      <c r="G180" s="123"/>
      <c r="H180" s="123"/>
      <c r="I180" s="123"/>
      <c r="J180" s="143"/>
    </row>
    <row r="181" spans="1:16" ht="17.25" customHeight="1" thickBot="1" x14ac:dyDescent="0.2">
      <c r="A181" s="117"/>
      <c r="B181" s="116" t="s">
        <v>100</v>
      </c>
      <c r="C181" s="190" t="s">
        <v>105</v>
      </c>
      <c r="D181" s="191"/>
      <c r="E181" s="191"/>
      <c r="F181" s="191"/>
      <c r="G181" s="191"/>
      <c r="H181" s="191"/>
      <c r="I181" s="192"/>
      <c r="J181" s="143" t="s">
        <v>110</v>
      </c>
    </row>
    <row r="182" spans="1:16" ht="7.5" customHeight="1" thickBot="1" x14ac:dyDescent="0.2">
      <c r="A182" s="46"/>
      <c r="B182" s="116"/>
      <c r="C182" s="39"/>
      <c r="D182" s="39"/>
      <c r="E182" s="39"/>
      <c r="F182" s="39"/>
      <c r="G182" s="39"/>
      <c r="H182" s="39"/>
      <c r="I182" s="39"/>
      <c r="J182" s="143"/>
    </row>
    <row r="183" spans="1:16" ht="17.25" customHeight="1" thickBot="1" x14ac:dyDescent="0.2">
      <c r="A183" s="117"/>
      <c r="B183" s="116" t="s">
        <v>98</v>
      </c>
      <c r="C183" s="190" t="s">
        <v>111</v>
      </c>
      <c r="D183" s="191"/>
      <c r="E183" s="191"/>
      <c r="F183" s="191"/>
      <c r="G183" s="191"/>
      <c r="H183" s="191"/>
      <c r="I183" s="192"/>
      <c r="J183" s="143" t="s">
        <v>200</v>
      </c>
    </row>
    <row r="184" spans="1:16" ht="7.5" customHeight="1" thickBot="1" x14ac:dyDescent="0.2">
      <c r="A184" s="46"/>
      <c r="B184" s="116"/>
      <c r="C184" s="39"/>
      <c r="D184" s="39"/>
      <c r="E184" s="39"/>
      <c r="F184" s="39"/>
      <c r="G184" s="39"/>
      <c r="H184" s="39"/>
      <c r="I184" s="39"/>
      <c r="J184" s="143"/>
    </row>
    <row r="185" spans="1:16" ht="17.25" customHeight="1" thickBot="1" x14ac:dyDescent="0.2">
      <c r="A185" s="117"/>
      <c r="B185" s="116" t="s">
        <v>99</v>
      </c>
      <c r="C185" s="195">
        <v>5</v>
      </c>
      <c r="D185" s="196"/>
      <c r="E185" s="123" t="s">
        <v>44</v>
      </c>
      <c r="F185" s="123"/>
      <c r="G185" s="123"/>
      <c r="H185" s="123"/>
      <c r="I185" s="123"/>
      <c r="J185" s="143" t="s">
        <v>173</v>
      </c>
    </row>
    <row r="186" spans="1:16" ht="7.5" customHeight="1" thickBot="1" x14ac:dyDescent="0.2">
      <c r="A186" s="117"/>
      <c r="B186" s="116"/>
      <c r="C186" s="123"/>
      <c r="D186" s="123"/>
      <c r="E186" s="123"/>
      <c r="F186" s="123"/>
      <c r="G186" s="123"/>
      <c r="H186" s="123"/>
      <c r="I186" s="123"/>
      <c r="J186" s="143"/>
    </row>
    <row r="187" spans="1:16" ht="17.25" customHeight="1" thickBot="1" x14ac:dyDescent="0.2">
      <c r="A187" s="117"/>
      <c r="B187" s="116" t="s">
        <v>101</v>
      </c>
      <c r="C187" s="190" t="s">
        <v>226</v>
      </c>
      <c r="D187" s="191"/>
      <c r="E187" s="191"/>
      <c r="F187" s="191"/>
      <c r="G187" s="191"/>
      <c r="H187" s="191"/>
      <c r="I187" s="192"/>
      <c r="J187" s="143" t="s">
        <v>104</v>
      </c>
    </row>
    <row r="188" spans="1:16" ht="7.5" customHeight="1" x14ac:dyDescent="0.15">
      <c r="A188" s="46"/>
      <c r="B188" s="59"/>
      <c r="C188" s="59"/>
      <c r="D188" s="59"/>
      <c r="E188" s="59"/>
      <c r="F188" s="59"/>
      <c r="G188" s="59"/>
      <c r="H188" s="59"/>
      <c r="I188" s="59"/>
      <c r="J188" s="143"/>
    </row>
    <row r="189" spans="1:16" ht="17.25" customHeight="1" x14ac:dyDescent="0.15">
      <c r="A189" s="193" t="s">
        <v>184</v>
      </c>
      <c r="B189" s="194"/>
      <c r="C189" s="156"/>
      <c r="D189" s="156"/>
      <c r="E189" s="156"/>
      <c r="F189" s="156"/>
      <c r="G189" s="156"/>
      <c r="H189" s="156"/>
      <c r="I189" s="156"/>
      <c r="J189" s="155"/>
    </row>
    <row r="190" spans="1:16" ht="7.5" customHeight="1" thickBot="1" x14ac:dyDescent="0.2">
      <c r="A190" s="117"/>
      <c r="B190" s="116"/>
      <c r="C190" s="39"/>
      <c r="D190" s="39"/>
      <c r="E190" s="39"/>
      <c r="F190" s="39"/>
      <c r="G190" s="39"/>
      <c r="H190" s="39"/>
      <c r="I190" s="39"/>
      <c r="J190" s="143"/>
    </row>
    <row r="191" spans="1:16" ht="17.25" customHeight="1" thickBot="1" x14ac:dyDescent="0.2">
      <c r="A191" s="117"/>
      <c r="B191" s="116" t="s">
        <v>92</v>
      </c>
      <c r="C191" s="190" t="s">
        <v>91</v>
      </c>
      <c r="D191" s="191"/>
      <c r="E191" s="191"/>
      <c r="F191" s="191"/>
      <c r="G191" s="191"/>
      <c r="H191" s="191"/>
      <c r="I191" s="192"/>
      <c r="J191" s="143" t="s">
        <v>91</v>
      </c>
    </row>
    <row r="192" spans="1:16" ht="7.5" customHeight="1" thickBot="1" x14ac:dyDescent="0.2">
      <c r="A192" s="117"/>
      <c r="B192" s="116"/>
      <c r="C192" s="39"/>
      <c r="D192" s="39"/>
      <c r="E192" s="39"/>
      <c r="F192" s="39"/>
      <c r="G192" s="39"/>
      <c r="H192" s="39"/>
      <c r="I192" s="39"/>
      <c r="J192" s="143"/>
    </row>
    <row r="193" spans="1:10" ht="17.25" customHeight="1" thickBot="1" x14ac:dyDescent="0.2">
      <c r="A193" s="117"/>
      <c r="B193" s="116" t="s">
        <v>93</v>
      </c>
      <c r="C193" s="195">
        <v>4</v>
      </c>
      <c r="D193" s="196"/>
      <c r="E193" s="123" t="s">
        <v>44</v>
      </c>
      <c r="F193" s="123"/>
      <c r="G193" s="123"/>
      <c r="H193" s="123"/>
      <c r="I193" s="123"/>
      <c r="J193" s="143" t="s">
        <v>172</v>
      </c>
    </row>
    <row r="194" spans="1:10" ht="7.5" customHeight="1" thickBot="1" x14ac:dyDescent="0.2">
      <c r="A194" s="117"/>
      <c r="B194" s="116"/>
      <c r="C194" s="123"/>
      <c r="D194" s="123"/>
      <c r="E194" s="123"/>
      <c r="F194" s="123"/>
      <c r="G194" s="123"/>
      <c r="H194" s="123"/>
      <c r="I194" s="123"/>
      <c r="J194" s="143"/>
    </row>
    <row r="195" spans="1:10" ht="17.25" customHeight="1" thickBot="1" x14ac:dyDescent="0.2">
      <c r="A195" s="117"/>
      <c r="B195" s="116" t="s">
        <v>102</v>
      </c>
      <c r="C195" s="190" t="s">
        <v>104</v>
      </c>
      <c r="D195" s="191"/>
      <c r="E195" s="191"/>
      <c r="F195" s="191"/>
      <c r="G195" s="191"/>
      <c r="H195" s="191"/>
      <c r="I195" s="192"/>
      <c r="J195" s="143" t="s">
        <v>104</v>
      </c>
    </row>
    <row r="196" spans="1:10" ht="7.5" customHeight="1" x14ac:dyDescent="0.15">
      <c r="A196" s="117"/>
      <c r="B196" s="116"/>
      <c r="C196" s="39"/>
      <c r="D196" s="39"/>
      <c r="E196" s="39"/>
      <c r="F196" s="39"/>
      <c r="G196" s="39"/>
      <c r="H196" s="39"/>
      <c r="I196" s="39"/>
      <c r="J196" s="143"/>
    </row>
    <row r="197" spans="1:10" ht="7.5" customHeight="1" thickBot="1" x14ac:dyDescent="0.2">
      <c r="A197" s="117"/>
      <c r="B197" s="116"/>
      <c r="C197" s="39"/>
      <c r="D197" s="39"/>
      <c r="E197" s="39"/>
      <c r="F197" s="39"/>
      <c r="G197" s="39"/>
      <c r="H197" s="39"/>
      <c r="I197" s="39"/>
      <c r="J197" s="143"/>
    </row>
    <row r="198" spans="1:10" ht="17.25" customHeight="1" thickBot="1" x14ac:dyDescent="0.2">
      <c r="A198" s="117"/>
      <c r="B198" s="116" t="s">
        <v>94</v>
      </c>
      <c r="C198" s="190" t="s">
        <v>111</v>
      </c>
      <c r="D198" s="191"/>
      <c r="E198" s="191"/>
      <c r="F198" s="191"/>
      <c r="G198" s="191"/>
      <c r="H198" s="191"/>
      <c r="I198" s="192"/>
      <c r="J198" s="143" t="s">
        <v>200</v>
      </c>
    </row>
    <row r="199" spans="1:10" ht="7.5" customHeight="1" thickBot="1" x14ac:dyDescent="0.2">
      <c r="A199" s="117"/>
      <c r="B199" s="116"/>
      <c r="C199" s="39"/>
      <c r="D199" s="39"/>
      <c r="E199" s="39"/>
      <c r="F199" s="39"/>
      <c r="G199" s="39"/>
      <c r="H199" s="39"/>
      <c r="I199" s="39"/>
      <c r="J199" s="143"/>
    </row>
    <row r="200" spans="1:10" ht="17.25" customHeight="1" thickBot="1" x14ac:dyDescent="0.2">
      <c r="A200" s="117"/>
      <c r="B200" s="116" t="s">
        <v>95</v>
      </c>
      <c r="C200" s="195">
        <v>5</v>
      </c>
      <c r="D200" s="196"/>
      <c r="E200" s="123" t="s">
        <v>44</v>
      </c>
      <c r="F200" s="123"/>
      <c r="G200" s="123"/>
      <c r="H200" s="123"/>
      <c r="I200" s="123"/>
      <c r="J200" s="143" t="s">
        <v>173</v>
      </c>
    </row>
    <row r="201" spans="1:10" ht="7.5" customHeight="1" thickBot="1" x14ac:dyDescent="0.2">
      <c r="A201" s="117"/>
      <c r="B201" s="116"/>
      <c r="C201" s="123"/>
      <c r="D201" s="123"/>
      <c r="E201" s="123"/>
      <c r="F201" s="123"/>
      <c r="G201" s="123"/>
      <c r="H201" s="123"/>
      <c r="I201" s="123"/>
      <c r="J201" s="143"/>
    </row>
    <row r="202" spans="1:10" ht="17.25" customHeight="1" thickBot="1" x14ac:dyDescent="0.2">
      <c r="A202" s="117"/>
      <c r="B202" s="116" t="s">
        <v>103</v>
      </c>
      <c r="C202" s="190" t="s">
        <v>112</v>
      </c>
      <c r="D202" s="191"/>
      <c r="E202" s="191"/>
      <c r="F202" s="191"/>
      <c r="G202" s="191"/>
      <c r="H202" s="191"/>
      <c r="I202" s="192"/>
      <c r="J202" s="143" t="s">
        <v>201</v>
      </c>
    </row>
    <row r="203" spans="1:10" ht="7.5" customHeight="1" x14ac:dyDescent="0.15">
      <c r="A203" s="135"/>
      <c r="B203" s="136"/>
      <c r="C203" s="137"/>
      <c r="D203" s="137"/>
      <c r="E203" s="137"/>
      <c r="F203" s="137"/>
      <c r="G203" s="137"/>
      <c r="H203" s="137"/>
      <c r="I203" s="137"/>
      <c r="J203" s="144"/>
    </row>
  </sheetData>
  <sheetProtection selectLockedCells="1"/>
  <mergeCells count="112">
    <mergeCell ref="G168:H168"/>
    <mergeCell ref="G130:H130"/>
    <mergeCell ref="G132:H132"/>
    <mergeCell ref="G134:H134"/>
    <mergeCell ref="G136:H136"/>
    <mergeCell ref="G143:H143"/>
    <mergeCell ref="L78:P82"/>
    <mergeCell ref="A82:J82"/>
    <mergeCell ref="L84:P92"/>
    <mergeCell ref="C138:I139"/>
    <mergeCell ref="C125:I126"/>
    <mergeCell ref="C100:I101"/>
    <mergeCell ref="A84:B84"/>
    <mergeCell ref="G155:H155"/>
    <mergeCell ref="G109:H109"/>
    <mergeCell ref="G111:H111"/>
    <mergeCell ref="G113:H113"/>
    <mergeCell ref="G115:H115"/>
    <mergeCell ref="A78:B78"/>
    <mergeCell ref="C80:I80"/>
    <mergeCell ref="G96:H96"/>
    <mergeCell ref="G98:H98"/>
    <mergeCell ref="G147:H147"/>
    <mergeCell ref="G121:H121"/>
    <mergeCell ref="G123:H123"/>
    <mergeCell ref="G157:H157"/>
    <mergeCell ref="G159:H159"/>
    <mergeCell ref="G166:H166"/>
    <mergeCell ref="L16:P20"/>
    <mergeCell ref="L30:P38"/>
    <mergeCell ref="C64:I64"/>
    <mergeCell ref="L58:P60"/>
    <mergeCell ref="L22:P28"/>
    <mergeCell ref="G26:I26"/>
    <mergeCell ref="L40:P48"/>
    <mergeCell ref="C52:E52"/>
    <mergeCell ref="L50:P54"/>
    <mergeCell ref="L63:P66"/>
    <mergeCell ref="L68:P76"/>
    <mergeCell ref="A44:B44"/>
    <mergeCell ref="A38:B38"/>
    <mergeCell ref="A32:B32"/>
    <mergeCell ref="C56:I56"/>
    <mergeCell ref="E28:F28"/>
    <mergeCell ref="G28:H28"/>
    <mergeCell ref="C48:I48"/>
    <mergeCell ref="C46:I46"/>
    <mergeCell ref="A66:B66"/>
    <mergeCell ref="A50:B50"/>
    <mergeCell ref="A173:B173"/>
    <mergeCell ref="A68:B68"/>
    <mergeCell ref="C70:I70"/>
    <mergeCell ref="C74:D74"/>
    <mergeCell ref="C76:D76"/>
    <mergeCell ref="F76:H76"/>
    <mergeCell ref="C72:I72"/>
    <mergeCell ref="C170:I171"/>
    <mergeCell ref="A103:B103"/>
    <mergeCell ref="A128:B128"/>
    <mergeCell ref="A141:B141"/>
    <mergeCell ref="A153:B153"/>
    <mergeCell ref="A164:B164"/>
    <mergeCell ref="G86:H86"/>
    <mergeCell ref="G88:H88"/>
    <mergeCell ref="G90:H90"/>
    <mergeCell ref="G92:H92"/>
    <mergeCell ref="G94:H94"/>
    <mergeCell ref="C161:I162"/>
    <mergeCell ref="C151:I151"/>
    <mergeCell ref="G145:H145"/>
    <mergeCell ref="G149:H149"/>
    <mergeCell ref="G117:H117"/>
    <mergeCell ref="G119:H119"/>
    <mergeCell ref="A4:J4"/>
    <mergeCell ref="C62:I62"/>
    <mergeCell ref="A20:B20"/>
    <mergeCell ref="G22:H22"/>
    <mergeCell ref="C22:D22"/>
    <mergeCell ref="E22:F22"/>
    <mergeCell ref="C24:D24"/>
    <mergeCell ref="E24:F24"/>
    <mergeCell ref="G24:H24"/>
    <mergeCell ref="C28:D28"/>
    <mergeCell ref="C58:I58"/>
    <mergeCell ref="C7:I7"/>
    <mergeCell ref="A7:B7"/>
    <mergeCell ref="A54:B54"/>
    <mergeCell ref="A8:B8"/>
    <mergeCell ref="A30:B30"/>
    <mergeCell ref="C36:I36"/>
    <mergeCell ref="C40:I40"/>
    <mergeCell ref="C42:I42"/>
    <mergeCell ref="C12:I12"/>
    <mergeCell ref="C14:I14"/>
    <mergeCell ref="C16:I16"/>
    <mergeCell ref="C34:I34"/>
    <mergeCell ref="C18:I18"/>
    <mergeCell ref="L175:P179"/>
    <mergeCell ref="C195:I195"/>
    <mergeCell ref="C202:I202"/>
    <mergeCell ref="A189:B189"/>
    <mergeCell ref="A175:B175"/>
    <mergeCell ref="C187:I187"/>
    <mergeCell ref="C191:I191"/>
    <mergeCell ref="C198:I198"/>
    <mergeCell ref="C193:D193"/>
    <mergeCell ref="C200:D200"/>
    <mergeCell ref="C183:I183"/>
    <mergeCell ref="C177:I177"/>
    <mergeCell ref="C179:D179"/>
    <mergeCell ref="C185:D185"/>
    <mergeCell ref="C181:I181"/>
  </mergeCells>
  <phoneticPr fontId="9"/>
  <dataValidations count="16">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60" xr:uid="{00000000-0002-0000-0000-000003000000}">
      <formula1>"○,-"</formula1>
    </dataValidation>
    <dataValidation type="list" allowBlank="1" showInputMessage="1" showErrorMessage="1" sqref="C76:D76" xr:uid="{00000000-0002-0000-0000-000004000000}">
      <formula1>"徒歩,車両"</formula1>
    </dataValidation>
    <dataValidation type="list" allowBlank="1" showInputMessage="1" showErrorMessage="1" sqref="C179:D179 C193:D193 C185:D185 C200:D200" xr:uid="{00000000-0002-0000-0000-000005000000}">
      <formula1>"１,２,３,４,５,６,７,８,９,１０,１１,１２"</formula1>
    </dataValidation>
    <dataValidation type="list" allowBlank="1" showInputMessage="1" sqref="C181:I181 C187:I187" xr:uid="{00000000-0002-0000-0000-000006000000}">
      <formula1>"防災情報及び避難誘導,防災情報,避難誘導"</formula1>
    </dataValidation>
    <dataValidation type="list" allowBlank="1" showInputMessage="1" sqref="C177:I177 C183:I183 C191:I191 C198:I198" xr:uid="{00000000-0002-0000-0000-000007000000}">
      <formula1>"新規採用の従業員,全従業員"</formula1>
    </dataValidation>
    <dataValidation type="list" allowBlank="1" showInputMessage="1" sqref="C195:I195 C202:I202" xr:uid="{00000000-0002-0000-0000-000008000000}">
      <formula1>"避難誘導,情報収集・伝達,情報収集・伝達及び避難誘導"</formula1>
    </dataValidation>
    <dataValidation type="list" allowBlank="1" showInputMessage="1" showErrorMessage="1" sqref="G26:I26" xr:uid="{00000000-0002-0000-0000-00000A000000}">
      <formula1>"平日と同じ,平日と異なる"</formula1>
    </dataValidation>
    <dataValidation operator="greaterThanOrEqual" allowBlank="1" showInputMessage="1" showErrorMessage="1" sqref="G86 G88 G90 G92 G94 G96 G98 G121 G123 G109 G111 G113 G115 G117 G119 G130 G132 G134 G136 G143 G145 G147 G149 G155 G157 G159 G166 G168" xr:uid="{00000000-0002-0000-0000-00000B000000}"/>
    <dataValidation type="list" allowBlank="1" showInputMessage="1" showErrorMessage="1" sqref="C86 C88 C90 C92 C94 C96 C98 C105 C109 C111 C113 C115 C117 C119 C121 C123 C107 C157 C134 C136 C130 C147 C149 C168 C132 C143 C159 C145 C155 C166" xr:uid="{00000000-0002-0000-0000-00000C000000}">
      <formula1>"有,無"</formula1>
    </dataValidation>
    <dataValidation type="list" allowBlank="1" showInputMessage="1" showErrorMessage="1" sqref="C34:I34 C40:I40 C46:I46" xr:uid="{23843156-429B-43C7-BE53-94326D1125C0}">
      <formula1>"手取川,高橋川,安原川,伏見川"</formula1>
    </dataValidation>
    <dataValidation type="list" allowBlank="1" showInputMessage="1" showErrorMessage="1" sqref="C62:I62" xr:uid="{A425C091-C469-49B9-AA30-081E9CA722E9}">
      <formula1>"介護長寿課,子育て支援課,福祉総務課,健康推進課,教育総務課,学校教育課"</formula1>
    </dataValidation>
    <dataValidation type="list" allowBlank="1" showInputMessage="1" showErrorMessage="1" sqref="C70:I70" xr:uid="{34FD0AAE-70EB-4CB6-A7D6-0F3BE79C310B}">
      <formula1>"中央公民館,富奥防災コミュニティセンター,郷公民館,押野公民館"</formula1>
    </dataValidation>
    <dataValidation type="list" allowBlank="1" showInputMessage="1" showErrorMessage="1" sqref="C52:E52" xr:uid="{A11E9150-0422-4978-8AAC-FF6CF54A4516}">
      <formula1>"0.0～0.5,0.5～1.0,1.0～3.0"</formula1>
    </dataValidation>
  </dataValidations>
  <hyperlinks>
    <hyperlink ref="C58" r:id="rId1" xr:uid="{23878B28-C7C4-4013-8250-78F11A83E02C}"/>
  </hyperlinks>
  <pageMargins left="0.7" right="0.7" top="0.75" bottom="0.75" header="0.3" footer="0.3"/>
  <pageSetup paperSize="9" scale="83" orientation="portrait" r:id="rId2"/>
  <rowBreaks count="2" manualBreakCount="2">
    <brk id="65" max="16383" man="1"/>
    <brk id="127"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27"/>
  <sheetViews>
    <sheetView showGridLines="0" tabSelected="1" view="pageBreakPreview" topLeftCell="A4" zoomScaleNormal="100" zoomScaleSheetLayoutView="100" workbookViewId="0">
      <selection activeCell="L24" sqref="L24"/>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32" t="s">
        <v>25</v>
      </c>
      <c r="B16" s="332"/>
      <c r="C16" s="332"/>
      <c r="D16" s="332"/>
      <c r="E16" s="332"/>
      <c r="F16" s="332"/>
      <c r="G16" s="332"/>
      <c r="H16" s="332"/>
      <c r="I16" s="332"/>
      <c r="J16" s="332"/>
      <c r="K16" s="8"/>
    </row>
    <row r="17" spans="1:11" ht="17.25" customHeight="1" x14ac:dyDescent="0.15">
      <c r="A17" s="332"/>
      <c r="B17" s="332"/>
      <c r="C17" s="332"/>
      <c r="D17" s="332"/>
      <c r="E17" s="332"/>
      <c r="F17" s="332"/>
      <c r="G17" s="332"/>
      <c r="H17" s="332"/>
      <c r="I17" s="332"/>
      <c r="J17" s="332"/>
      <c r="K17" s="8"/>
    </row>
    <row r="18" spans="1:11" ht="17.25" customHeight="1" x14ac:dyDescent="0.15">
      <c r="A18" s="2"/>
      <c r="D18" s="188"/>
      <c r="E18" s="387"/>
      <c r="F18" s="387"/>
      <c r="G18" s="188"/>
    </row>
    <row r="19" spans="1:11" ht="17.25" customHeight="1" x14ac:dyDescent="0.15">
      <c r="A19" s="2"/>
      <c r="D19" s="188"/>
      <c r="E19" s="387"/>
      <c r="F19" s="387"/>
      <c r="G19" s="188"/>
    </row>
    <row r="20" spans="1:11" ht="17.25" customHeight="1" x14ac:dyDescent="0.15">
      <c r="A20" s="2"/>
      <c r="D20" s="188"/>
      <c r="E20" s="188"/>
      <c r="F20" s="188"/>
      <c r="G20" s="188"/>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34" t="str">
        <f>入力シート!C12</f>
        <v>特別養護老人ホーム野々市苑</v>
      </c>
      <c r="B31" s="334"/>
      <c r="C31" s="334"/>
      <c r="D31" s="334"/>
      <c r="E31" s="334"/>
      <c r="F31" s="334"/>
      <c r="G31" s="334"/>
      <c r="H31" s="334"/>
      <c r="I31" s="334"/>
      <c r="J31" s="334"/>
      <c r="K31" s="7"/>
    </row>
    <row r="32" spans="1:11" ht="17.25" customHeight="1" x14ac:dyDescent="0.15">
      <c r="A32" s="334"/>
      <c r="B32" s="334"/>
      <c r="C32" s="334"/>
      <c r="D32" s="334"/>
      <c r="E32" s="334"/>
      <c r="F32" s="334"/>
      <c r="G32" s="334"/>
      <c r="H32" s="334"/>
      <c r="I32" s="334"/>
      <c r="J32" s="334"/>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33" t="str">
        <f ca="1">入力シート!C10&amp;"年 "&amp;入力シート!E10&amp;"月　作成"</f>
        <v>2021年 6月　作成</v>
      </c>
      <c r="B37" s="333"/>
      <c r="C37" s="333"/>
      <c r="D37" s="333"/>
      <c r="E37" s="333"/>
      <c r="F37" s="333"/>
      <c r="G37" s="333"/>
      <c r="H37" s="333"/>
      <c r="I37" s="333"/>
      <c r="J37" s="333"/>
    </row>
    <row r="38" spans="1:11" ht="17.25" customHeight="1" x14ac:dyDescent="0.15">
      <c r="A38" s="333"/>
      <c r="B38" s="333"/>
      <c r="C38" s="333"/>
      <c r="D38" s="333"/>
      <c r="E38" s="333"/>
      <c r="F38" s="333"/>
      <c r="G38" s="333"/>
      <c r="H38" s="333"/>
      <c r="I38" s="333"/>
      <c r="J38" s="333"/>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97" t="s">
        <v>3</v>
      </c>
      <c r="B48" s="297"/>
      <c r="C48" s="297"/>
      <c r="D48" s="297"/>
      <c r="E48" s="297"/>
      <c r="F48" s="297"/>
      <c r="G48" s="297"/>
      <c r="H48" s="297"/>
      <c r="I48" s="297"/>
      <c r="J48" s="297"/>
      <c r="K48" s="10"/>
    </row>
    <row r="49" spans="1:25" ht="17.25" customHeight="1" x14ac:dyDescent="0.15">
      <c r="A49" s="253" t="s">
        <v>54</v>
      </c>
      <c r="B49" s="253"/>
      <c r="C49" s="253"/>
      <c r="D49" s="253"/>
      <c r="E49" s="253"/>
      <c r="F49" s="253"/>
      <c r="G49" s="253"/>
      <c r="H49" s="253"/>
      <c r="I49" s="253"/>
      <c r="J49" s="253"/>
      <c r="K49" s="12"/>
      <c r="Y49" s="4" t="s">
        <v>26</v>
      </c>
    </row>
    <row r="50" spans="1:25" ht="17.25" customHeight="1" x14ac:dyDescent="0.15">
      <c r="A50" s="253"/>
      <c r="B50" s="253"/>
      <c r="C50" s="253"/>
      <c r="D50" s="253"/>
      <c r="E50" s="253"/>
      <c r="F50" s="253"/>
      <c r="G50" s="253"/>
      <c r="H50" s="253"/>
      <c r="I50" s="253"/>
      <c r="J50" s="253"/>
      <c r="K50" s="12"/>
    </row>
    <row r="51" spans="1:25" ht="17.25" customHeight="1" x14ac:dyDescent="0.15">
      <c r="A51" s="12"/>
      <c r="B51" s="12"/>
      <c r="C51" s="12"/>
      <c r="D51" s="12"/>
      <c r="E51" s="80"/>
      <c r="F51" s="12"/>
      <c r="G51" s="12"/>
      <c r="H51" s="12"/>
      <c r="I51" s="12"/>
      <c r="J51" s="12"/>
      <c r="K51" s="12"/>
    </row>
    <row r="52" spans="1:25" ht="17.25" customHeight="1" x14ac:dyDescent="0.15">
      <c r="A52" s="288" t="s">
        <v>55</v>
      </c>
      <c r="B52" s="288"/>
      <c r="C52" s="288"/>
      <c r="D52" s="288"/>
      <c r="E52" s="288"/>
      <c r="F52" s="288"/>
      <c r="G52" s="288"/>
      <c r="H52" s="288"/>
      <c r="I52" s="288"/>
      <c r="J52" s="288"/>
      <c r="K52" s="87"/>
    </row>
    <row r="53" spans="1:25" ht="17.25" customHeight="1" x14ac:dyDescent="0.15">
      <c r="A53" s="288" t="s">
        <v>241</v>
      </c>
      <c r="B53" s="288"/>
      <c r="C53" s="288"/>
      <c r="D53" s="288"/>
      <c r="E53" s="288"/>
      <c r="F53" s="288"/>
      <c r="G53" s="288"/>
      <c r="H53" s="288"/>
      <c r="I53" s="288"/>
      <c r="J53" s="288"/>
      <c r="K53" s="87"/>
    </row>
    <row r="54" spans="1:25" ht="17.25" customHeight="1" x14ac:dyDescent="0.15">
      <c r="A54" s="288"/>
      <c r="B54" s="288"/>
      <c r="C54" s="288"/>
      <c r="D54" s="288"/>
      <c r="E54" s="288"/>
      <c r="F54" s="288"/>
      <c r="G54" s="288"/>
      <c r="H54" s="288"/>
      <c r="I54" s="288"/>
      <c r="J54" s="288"/>
      <c r="K54" s="87"/>
    </row>
    <row r="55" spans="1:25" ht="17.25" customHeight="1" x14ac:dyDescent="0.15">
      <c r="A55" s="87"/>
      <c r="B55" s="87"/>
      <c r="C55" s="87"/>
      <c r="D55" s="87"/>
      <c r="E55" s="87"/>
      <c r="F55" s="87"/>
      <c r="G55" s="87"/>
      <c r="H55" s="87"/>
      <c r="I55" s="87"/>
      <c r="J55" s="87"/>
      <c r="K55" s="87"/>
    </row>
    <row r="56" spans="1:25" ht="17.25" x14ac:dyDescent="0.15">
      <c r="A56" s="297" t="s">
        <v>56</v>
      </c>
      <c r="B56" s="297"/>
      <c r="C56" s="297"/>
      <c r="D56" s="297"/>
      <c r="E56" s="297"/>
      <c r="F56" s="297"/>
      <c r="G56" s="297"/>
      <c r="H56" s="297"/>
      <c r="I56" s="297"/>
      <c r="J56" s="297"/>
      <c r="K56" s="10"/>
    </row>
    <row r="57" spans="1:25" ht="18" customHeight="1" x14ac:dyDescent="0.15">
      <c r="A57" s="288" t="s">
        <v>57</v>
      </c>
      <c r="B57" s="288"/>
      <c r="C57" s="288"/>
      <c r="D57" s="288"/>
      <c r="E57" s="288"/>
      <c r="F57" s="288"/>
      <c r="G57" s="288"/>
      <c r="H57" s="288"/>
      <c r="I57" s="288"/>
      <c r="J57" s="288"/>
      <c r="K57" s="12"/>
    </row>
    <row r="58" spans="1:25" ht="18" x14ac:dyDescent="0.15">
      <c r="A58" s="11"/>
      <c r="B58" s="11"/>
      <c r="C58" s="11"/>
      <c r="D58" s="11"/>
      <c r="E58" s="11"/>
      <c r="F58" s="11"/>
      <c r="G58" s="11"/>
      <c r="H58" s="11"/>
      <c r="I58" s="11"/>
      <c r="J58" s="11"/>
      <c r="K58" s="11"/>
    </row>
    <row r="59" spans="1:25" ht="18" x14ac:dyDescent="0.15">
      <c r="A59" s="353" t="s">
        <v>67</v>
      </c>
      <c r="B59" s="353"/>
      <c r="C59" s="353"/>
      <c r="D59" s="353"/>
      <c r="E59" s="353"/>
      <c r="F59" s="353"/>
      <c r="G59" s="353"/>
      <c r="H59" s="353"/>
      <c r="I59" s="353"/>
      <c r="J59" s="353"/>
      <c r="K59" s="11"/>
    </row>
    <row r="60" spans="1:25" ht="18.75" thickBot="1" x14ac:dyDescent="0.2">
      <c r="A60" s="11"/>
      <c r="B60" s="11"/>
      <c r="C60" s="11"/>
      <c r="D60" s="11"/>
      <c r="E60" s="11"/>
      <c r="F60" s="11"/>
      <c r="G60" s="11"/>
      <c r="H60" s="11"/>
      <c r="I60" s="11"/>
      <c r="J60" s="11"/>
      <c r="K60" s="11"/>
    </row>
    <row r="61" spans="1:25" ht="18" x14ac:dyDescent="0.15">
      <c r="A61" s="11"/>
      <c r="B61" s="346" t="s">
        <v>62</v>
      </c>
      <c r="C61" s="347"/>
      <c r="D61" s="347"/>
      <c r="E61" s="347"/>
      <c r="F61" s="347"/>
      <c r="G61" s="347"/>
      <c r="H61" s="347"/>
      <c r="I61" s="348"/>
      <c r="J61" s="11"/>
      <c r="K61" s="11"/>
    </row>
    <row r="62" spans="1:25" ht="18" x14ac:dyDescent="0.15">
      <c r="A62" s="11"/>
      <c r="B62" s="390" t="s">
        <v>58</v>
      </c>
      <c r="C62" s="391"/>
      <c r="D62" s="391"/>
      <c r="E62" s="392"/>
      <c r="F62" s="393" t="s">
        <v>59</v>
      </c>
      <c r="G62" s="391"/>
      <c r="H62" s="391"/>
      <c r="I62" s="394"/>
      <c r="J62" s="11"/>
      <c r="K62" s="11"/>
    </row>
    <row r="63" spans="1:25" ht="18" x14ac:dyDescent="0.15">
      <c r="A63" s="11"/>
      <c r="B63" s="390" t="s">
        <v>60</v>
      </c>
      <c r="C63" s="395"/>
      <c r="D63" s="393" t="s">
        <v>61</v>
      </c>
      <c r="E63" s="395"/>
      <c r="F63" s="393" t="s">
        <v>60</v>
      </c>
      <c r="G63" s="395"/>
      <c r="H63" s="393" t="s">
        <v>61</v>
      </c>
      <c r="I63" s="396"/>
      <c r="J63" s="11"/>
      <c r="K63" s="11"/>
    </row>
    <row r="64" spans="1:25" ht="18" x14ac:dyDescent="0.15">
      <c r="A64" s="11"/>
      <c r="B64" s="321" t="s">
        <v>63</v>
      </c>
      <c r="C64" s="322"/>
      <c r="D64" s="349" t="s">
        <v>63</v>
      </c>
      <c r="E64" s="322"/>
      <c r="F64" s="94"/>
      <c r="G64" s="95"/>
      <c r="H64" s="94"/>
      <c r="I64" s="96"/>
      <c r="J64" s="11"/>
      <c r="K64" s="11"/>
    </row>
    <row r="65" spans="1:11" ht="18" x14ac:dyDescent="0.15">
      <c r="A65" s="11"/>
      <c r="B65" s="323" t="str">
        <f>入力シート!I22&amp;"名"</f>
        <v>10名</v>
      </c>
      <c r="C65" s="324"/>
      <c r="D65" s="389" t="str">
        <f>入力シート!E22&amp;"名"</f>
        <v>5名</v>
      </c>
      <c r="E65" s="324"/>
      <c r="F65" s="397" t="s">
        <v>59</v>
      </c>
      <c r="G65" s="398"/>
      <c r="H65" s="397" t="s">
        <v>59</v>
      </c>
      <c r="I65" s="399"/>
      <c r="J65" s="11"/>
      <c r="K65" s="11"/>
    </row>
    <row r="66" spans="1:11" ht="18" x14ac:dyDescent="0.15">
      <c r="A66" s="11"/>
      <c r="B66" s="321" t="s">
        <v>64</v>
      </c>
      <c r="C66" s="322"/>
      <c r="D66" s="349" t="s">
        <v>64</v>
      </c>
      <c r="E66" s="322"/>
      <c r="F66" s="397" t="str">
        <f>IF(入力シート!G26="平日と異なる",入力シート!I28&amp;"名","（平日と同じ）")</f>
        <v>8名</v>
      </c>
      <c r="G66" s="398"/>
      <c r="H66" s="397" t="str">
        <f>IF(入力シート!G26="平日と異なる",入力シート!E28&amp;"名","（平日と同じ）")</f>
        <v>4名</v>
      </c>
      <c r="I66" s="399"/>
      <c r="J66" s="11"/>
      <c r="K66" s="11"/>
    </row>
    <row r="67" spans="1:11" ht="18.75" thickBot="1" x14ac:dyDescent="0.2">
      <c r="A67" s="11"/>
      <c r="B67" s="325" t="str">
        <f>入力シート!I24&amp;"名"</f>
        <v>10名</v>
      </c>
      <c r="C67" s="326"/>
      <c r="D67" s="375" t="str">
        <f>入力シート!E24&amp;"名"</f>
        <v>2名</v>
      </c>
      <c r="E67" s="326"/>
      <c r="F67" s="97"/>
      <c r="G67" s="98"/>
      <c r="H67" s="97"/>
      <c r="I67" s="99"/>
      <c r="J67" s="11"/>
      <c r="K67" s="11"/>
    </row>
    <row r="68" spans="1:11" ht="18" x14ac:dyDescent="0.15">
      <c r="A68" s="11"/>
      <c r="B68" s="11"/>
      <c r="C68" s="11"/>
      <c r="D68" s="11"/>
      <c r="E68" s="11"/>
      <c r="F68" s="11"/>
      <c r="G68" s="11"/>
      <c r="H68" s="11"/>
      <c r="I68" s="11"/>
      <c r="J68" s="11"/>
      <c r="K68" s="11"/>
    </row>
    <row r="69" spans="1:11" ht="18" x14ac:dyDescent="0.15">
      <c r="A69" s="366" t="s">
        <v>233</v>
      </c>
      <c r="B69" s="366"/>
      <c r="C69" s="366"/>
      <c r="D69" s="366"/>
      <c r="E69" s="366"/>
      <c r="F69" s="366"/>
      <c r="G69" s="366"/>
      <c r="H69" s="366"/>
      <c r="I69" s="366"/>
      <c r="J69" s="366"/>
      <c r="K69" s="11"/>
    </row>
    <row r="70" spans="1:11" ht="18.75" thickBot="1" x14ac:dyDescent="0.2">
      <c r="A70" s="11"/>
      <c r="B70" s="11"/>
      <c r="C70" s="11"/>
      <c r="D70" s="11"/>
      <c r="E70" s="11"/>
      <c r="F70" s="11"/>
      <c r="G70" s="11"/>
      <c r="H70" s="11"/>
      <c r="I70" s="11"/>
      <c r="J70" s="11"/>
      <c r="K70" s="11"/>
    </row>
    <row r="71" spans="1:11" ht="18.75" thickBot="1" x14ac:dyDescent="0.2">
      <c r="A71" s="11"/>
      <c r="B71" s="367" t="str">
        <f>入力シート!C52&amp;"m"</f>
        <v>0.0～0.5m</v>
      </c>
      <c r="C71" s="368"/>
      <c r="D71" s="184"/>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0" t="s">
        <v>65</v>
      </c>
      <c r="K93" s="21"/>
    </row>
    <row r="94" spans="1:11" ht="18" customHeight="1" x14ac:dyDescent="0.15">
      <c r="A94" s="353" t="s">
        <v>66</v>
      </c>
      <c r="B94" s="353"/>
      <c r="C94" s="353"/>
      <c r="D94" s="353"/>
      <c r="E94" s="353"/>
      <c r="F94" s="353"/>
      <c r="G94" s="353"/>
      <c r="H94" s="353"/>
      <c r="I94" s="353"/>
      <c r="J94" s="353"/>
      <c r="K94" s="21"/>
    </row>
    <row r="95" spans="1:11" ht="18" customHeight="1" x14ac:dyDescent="0.15">
      <c r="A95" s="288" t="s">
        <v>204</v>
      </c>
      <c r="B95" s="288"/>
      <c r="C95" s="288"/>
      <c r="D95" s="288"/>
      <c r="E95" s="288"/>
      <c r="F95" s="288"/>
      <c r="G95" s="288"/>
      <c r="H95" s="288"/>
      <c r="I95" s="288"/>
      <c r="J95" s="288"/>
      <c r="K95" s="21"/>
    </row>
    <row r="96" spans="1:11" ht="18" customHeight="1" thickBot="1" x14ac:dyDescent="0.2">
      <c r="A96" s="350"/>
      <c r="B96" s="350"/>
      <c r="C96" s="350"/>
      <c r="D96" s="350"/>
      <c r="E96" s="350"/>
      <c r="F96" s="350"/>
      <c r="G96" s="350"/>
      <c r="H96" s="350"/>
      <c r="I96" s="350"/>
      <c r="J96" s="350"/>
      <c r="K96" s="21"/>
    </row>
    <row r="97" spans="1:11" ht="18" customHeight="1" x14ac:dyDescent="0.15">
      <c r="A97" s="351" t="s">
        <v>68</v>
      </c>
      <c r="B97" s="352"/>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89"/>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376" t="s">
        <v>205</v>
      </c>
      <c r="C109" s="376"/>
      <c r="D109" s="376"/>
      <c r="E109" s="376"/>
      <c r="F109" s="376"/>
      <c r="G109" s="376"/>
      <c r="H109" s="376"/>
      <c r="I109" s="376"/>
      <c r="J109" s="77"/>
      <c r="K109" s="21"/>
    </row>
    <row r="110" spans="1:11" ht="18" customHeight="1" x14ac:dyDescent="0.15">
      <c r="A110" s="76"/>
      <c r="B110" s="376"/>
      <c r="C110" s="376"/>
      <c r="D110" s="376"/>
      <c r="E110" s="376"/>
      <c r="F110" s="376"/>
      <c r="G110" s="376"/>
      <c r="H110" s="376"/>
      <c r="I110" s="376"/>
      <c r="J110" s="77"/>
      <c r="K110" s="21"/>
    </row>
    <row r="111" spans="1:11" ht="18" customHeight="1" x14ac:dyDescent="0.15">
      <c r="A111" s="76"/>
      <c r="B111" s="376"/>
      <c r="C111" s="376"/>
      <c r="D111" s="376"/>
      <c r="E111" s="376"/>
      <c r="F111" s="376"/>
      <c r="G111" s="376"/>
      <c r="H111" s="376"/>
      <c r="I111" s="376"/>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69" t="s">
        <v>196</v>
      </c>
      <c r="C134" s="170"/>
      <c r="D134" s="169" t="str">
        <f>入力シート!C14</f>
        <v>野々市市三納１丁目１番</v>
      </c>
      <c r="E134" s="173"/>
      <c r="F134" s="173"/>
      <c r="G134" s="173"/>
      <c r="H134" s="173"/>
      <c r="I134" s="170"/>
      <c r="J134" s="77"/>
      <c r="K134" s="21"/>
    </row>
    <row r="135" spans="1:11" ht="18" customHeight="1" x14ac:dyDescent="0.15">
      <c r="A135" s="76"/>
      <c r="B135" s="171" t="s">
        <v>197</v>
      </c>
      <c r="C135" s="172"/>
      <c r="D135" s="171" t="str">
        <f>入力シート!C72</f>
        <v>野々市市中林５丁目３－２２</v>
      </c>
      <c r="E135" s="173"/>
      <c r="F135" s="173"/>
      <c r="G135" s="173"/>
      <c r="H135" s="173"/>
      <c r="I135" s="170"/>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97" t="s">
        <v>69</v>
      </c>
      <c r="B138" s="297"/>
      <c r="C138" s="297"/>
      <c r="D138" s="297"/>
      <c r="E138" s="297"/>
      <c r="F138" s="297"/>
      <c r="G138" s="297"/>
      <c r="H138" s="297"/>
      <c r="I138" s="297"/>
      <c r="J138" s="297"/>
      <c r="K138" s="10"/>
    </row>
    <row r="139" spans="1:11" ht="18" customHeight="1" x14ac:dyDescent="0.15">
      <c r="A139" s="253" t="s">
        <v>115</v>
      </c>
      <c r="B139" s="253"/>
      <c r="C139" s="253"/>
      <c r="D139" s="253"/>
      <c r="E139" s="253"/>
      <c r="F139" s="253"/>
      <c r="G139" s="253"/>
      <c r="H139" s="253"/>
      <c r="I139" s="253"/>
      <c r="J139" s="253"/>
      <c r="K139" s="12"/>
    </row>
    <row r="140" spans="1:11" ht="18" customHeight="1" x14ac:dyDescent="0.15">
      <c r="A140" s="85"/>
      <c r="B140" s="85"/>
      <c r="C140" s="85"/>
      <c r="D140" s="85"/>
      <c r="E140" s="85"/>
      <c r="F140" s="85"/>
      <c r="G140" s="85"/>
      <c r="H140" s="85"/>
      <c r="I140" s="85"/>
      <c r="J140" s="85"/>
      <c r="K140" s="87"/>
    </row>
    <row r="141" spans="1:11" ht="18" customHeight="1" thickBot="1" x14ac:dyDescent="0.2">
      <c r="A141" s="386" t="s">
        <v>70</v>
      </c>
      <c r="B141" s="386"/>
      <c r="C141" s="386"/>
      <c r="D141" s="386"/>
      <c r="E141" s="386"/>
      <c r="F141" s="386"/>
      <c r="G141" s="386"/>
      <c r="H141" s="386"/>
      <c r="I141" s="386"/>
      <c r="J141" s="386"/>
      <c r="K141" s="12"/>
    </row>
    <row r="142" spans="1:11" ht="17.25" customHeight="1" thickBot="1" x14ac:dyDescent="0.2">
      <c r="A142" s="341" t="s">
        <v>4</v>
      </c>
      <c r="B142" s="342"/>
      <c r="C142" s="342"/>
      <c r="D142" s="342"/>
      <c r="E142" s="343"/>
      <c r="F142" s="5"/>
      <c r="G142" s="339" t="s">
        <v>5</v>
      </c>
      <c r="H142" s="339"/>
      <c r="I142" s="339" t="s">
        <v>6</v>
      </c>
      <c r="J142" s="339"/>
      <c r="K142" s="49"/>
    </row>
    <row r="143" spans="1:11" ht="17.25" customHeight="1" thickBot="1" x14ac:dyDescent="0.2">
      <c r="A143" s="336" t="s">
        <v>27</v>
      </c>
      <c r="B143" s="337"/>
      <c r="C143" s="337"/>
      <c r="D143" s="337"/>
      <c r="E143" s="338"/>
      <c r="F143" s="340"/>
      <c r="G143" s="335" t="s">
        <v>8</v>
      </c>
      <c r="H143" s="335"/>
      <c r="I143" s="335" t="s">
        <v>9</v>
      </c>
      <c r="J143" s="335"/>
      <c r="K143" s="50"/>
    </row>
    <row r="144" spans="1:11" ht="17.25" customHeight="1" thickBot="1" x14ac:dyDescent="0.2">
      <c r="A144" s="102" t="s">
        <v>50</v>
      </c>
      <c r="B144" s="364" t="str">
        <f>入力シート!C16&amp;"に大雨・洪水注意報発表"</f>
        <v>野々市市に大雨・洪水注意報発表</v>
      </c>
      <c r="C144" s="364"/>
      <c r="D144" s="364"/>
      <c r="E144" s="365"/>
      <c r="F144" s="340"/>
      <c r="G144" s="335"/>
      <c r="H144" s="335"/>
      <c r="I144" s="335"/>
      <c r="J144" s="335"/>
      <c r="K144" s="120"/>
    </row>
    <row r="145" spans="1:14" ht="17.25" customHeight="1" thickBot="1" x14ac:dyDescent="0.2">
      <c r="A145" s="102"/>
      <c r="B145" s="364"/>
      <c r="C145" s="364"/>
      <c r="D145" s="364"/>
      <c r="E145" s="365"/>
      <c r="F145" s="340"/>
      <c r="G145" s="335"/>
      <c r="H145" s="335"/>
      <c r="I145" s="335"/>
      <c r="J145" s="335"/>
      <c r="K145" s="120"/>
    </row>
    <row r="146" spans="1:14" ht="17.25" customHeight="1" thickBot="1" x14ac:dyDescent="0.2">
      <c r="A146" s="102" t="s">
        <v>51</v>
      </c>
      <c r="B146" s="344" t="str">
        <f>入力シート!C34&amp;"（"&amp;入力シート!C36&amp;"地点）氾濫注意水位到達"</f>
        <v>高橋川（四十万田橋地点）氾濫注意水位到達</v>
      </c>
      <c r="C146" s="344"/>
      <c r="D146" s="344"/>
      <c r="E146" s="345"/>
      <c r="F146" s="340"/>
      <c r="G146" s="335"/>
      <c r="H146" s="335"/>
      <c r="I146" s="335"/>
      <c r="J146" s="335"/>
      <c r="K146" s="120"/>
    </row>
    <row r="147" spans="1:14" ht="17.25" customHeight="1" thickBot="1" x14ac:dyDescent="0.2">
      <c r="A147" s="102"/>
      <c r="B147" s="344"/>
      <c r="C147" s="344"/>
      <c r="D147" s="344"/>
      <c r="E147" s="345"/>
      <c r="F147" s="340"/>
      <c r="G147" s="335"/>
      <c r="H147" s="335"/>
      <c r="I147" s="335"/>
      <c r="J147" s="335"/>
      <c r="K147" s="120"/>
    </row>
    <row r="148" spans="1:14" ht="17.25" customHeight="1" thickBot="1" x14ac:dyDescent="0.2">
      <c r="A148" s="102" t="str">
        <f>IF(B148&lt;&gt;"","Ø","")</f>
        <v>Ø</v>
      </c>
      <c r="B148" s="344" t="str">
        <f>IF(入力シート!C40&lt;&gt;0,入力シート!C40&amp;"（"&amp;入力シート!C42&amp;"地点）氾濫注意水位到達","")</f>
        <v>手取川（鶴来地点）氾濫注意水位到達</v>
      </c>
      <c r="C148" s="344"/>
      <c r="D148" s="344"/>
      <c r="E148" s="345"/>
      <c r="F148" s="340"/>
      <c r="G148" s="335"/>
      <c r="H148" s="335"/>
      <c r="I148" s="335"/>
      <c r="J148" s="335"/>
      <c r="K148" s="120"/>
    </row>
    <row r="149" spans="1:14" ht="17.25" customHeight="1" thickBot="1" x14ac:dyDescent="0.2">
      <c r="A149" s="102"/>
      <c r="B149" s="344"/>
      <c r="C149" s="344"/>
      <c r="D149" s="344"/>
      <c r="E149" s="345"/>
      <c r="F149" s="340"/>
      <c r="G149" s="335"/>
      <c r="H149" s="335"/>
      <c r="I149" s="335"/>
      <c r="J149" s="335"/>
      <c r="K149" s="120"/>
    </row>
    <row r="150" spans="1:14" ht="17.25" customHeight="1" thickBot="1" x14ac:dyDescent="0.2">
      <c r="A150" s="102" t="str">
        <f>IF(B150&lt;&gt;"","Ø","")</f>
        <v/>
      </c>
      <c r="B150" s="344" t="str">
        <f>IF(入力シート!C46&lt;&gt;0,入力シート!C46&amp;"（"&amp;入力シート!C48&amp;"地点）氾濫注意情報発表","")</f>
        <v/>
      </c>
      <c r="C150" s="344"/>
      <c r="D150" s="344"/>
      <c r="E150" s="345"/>
      <c r="F150" s="340"/>
      <c r="G150" s="335"/>
      <c r="H150" s="335"/>
      <c r="I150" s="335"/>
      <c r="J150" s="335"/>
      <c r="K150" s="120"/>
    </row>
    <row r="151" spans="1:14" ht="17.25" customHeight="1" thickBot="1" x14ac:dyDescent="0.2">
      <c r="A151" s="103"/>
      <c r="B151" s="354"/>
      <c r="C151" s="354"/>
      <c r="D151" s="354"/>
      <c r="E151" s="355"/>
      <c r="F151" s="340"/>
      <c r="G151" s="335"/>
      <c r="H151" s="335"/>
      <c r="I151" s="335"/>
      <c r="J151" s="335"/>
      <c r="K151" s="120"/>
    </row>
    <row r="152" spans="1:14" ht="17.25" customHeight="1" thickBot="1" x14ac:dyDescent="0.2">
      <c r="A152" s="90"/>
      <c r="B152" s="91"/>
      <c r="C152" s="91"/>
      <c r="D152" s="91"/>
      <c r="E152" s="91"/>
      <c r="F152" s="88"/>
      <c r="G152" s="86"/>
      <c r="H152" s="86"/>
      <c r="I152" s="86"/>
      <c r="J152" s="86"/>
      <c r="K152" s="84"/>
      <c r="L152" s="73"/>
      <c r="N152" s="73"/>
    </row>
    <row r="153" spans="1:14" ht="17.25" customHeight="1" x14ac:dyDescent="0.15">
      <c r="A153" s="336" t="s">
        <v>7</v>
      </c>
      <c r="B153" s="337"/>
      <c r="C153" s="337"/>
      <c r="D153" s="337"/>
      <c r="E153" s="338"/>
      <c r="F153" s="340"/>
      <c r="G153" s="400" t="s">
        <v>8</v>
      </c>
      <c r="H153" s="401"/>
      <c r="I153" s="400" t="s">
        <v>9</v>
      </c>
      <c r="J153" s="402"/>
      <c r="K153" s="51"/>
      <c r="L153" s="73"/>
    </row>
    <row r="154" spans="1:14" ht="17.25" customHeight="1" x14ac:dyDescent="0.15">
      <c r="A154" s="102" t="s">
        <v>51</v>
      </c>
      <c r="B154" s="317" t="str">
        <f>入力シート!C18&amp;"に高齢者等避難開始の発令"</f>
        <v>三納１丁目に高齢者等避難開始の発令</v>
      </c>
      <c r="C154" s="317"/>
      <c r="D154" s="317"/>
      <c r="E154" s="318"/>
      <c r="F154" s="340"/>
      <c r="G154" s="358"/>
      <c r="H154" s="359"/>
      <c r="I154" s="358"/>
      <c r="J154" s="360"/>
      <c r="K154" s="51"/>
      <c r="L154" s="73"/>
    </row>
    <row r="155" spans="1:14" ht="17.25" customHeight="1" x14ac:dyDescent="0.15">
      <c r="A155" s="102"/>
      <c r="B155" s="317"/>
      <c r="C155" s="317"/>
      <c r="D155" s="317"/>
      <c r="E155" s="318"/>
      <c r="F155" s="340"/>
      <c r="G155" s="358" t="s">
        <v>10</v>
      </c>
      <c r="H155" s="359"/>
      <c r="I155" s="358" t="s">
        <v>11</v>
      </c>
      <c r="J155" s="360"/>
      <c r="K155" s="51"/>
    </row>
    <row r="156" spans="1:14" ht="17.25" customHeight="1" x14ac:dyDescent="0.15">
      <c r="A156" s="102" t="s">
        <v>51</v>
      </c>
      <c r="B156" s="356" t="str">
        <f>入力シート!C16&amp;"に大雨・洪水警報発表"</f>
        <v>野々市市に大雨・洪水警報発表</v>
      </c>
      <c r="C156" s="356"/>
      <c r="D156" s="356"/>
      <c r="E156" s="357"/>
      <c r="F156" s="340"/>
      <c r="G156" s="358"/>
      <c r="H156" s="359"/>
      <c r="I156" s="358"/>
      <c r="J156" s="360"/>
      <c r="K156" s="51"/>
    </row>
    <row r="157" spans="1:14" ht="17.25" customHeight="1" x14ac:dyDescent="0.15">
      <c r="A157" s="102" t="s">
        <v>51</v>
      </c>
      <c r="B157" s="278" t="str">
        <f>入力シート!C34&amp;"（"&amp;入力シート!C36&amp;"地点）避難判断水位到達"</f>
        <v>高橋川（四十万田橋地点）避難判断水位到達</v>
      </c>
      <c r="C157" s="278"/>
      <c r="D157" s="278"/>
      <c r="E157" s="279"/>
      <c r="F157" s="340"/>
      <c r="G157" s="358" t="s">
        <v>12</v>
      </c>
      <c r="H157" s="359"/>
      <c r="I157" s="358" t="s">
        <v>9</v>
      </c>
      <c r="J157" s="360"/>
      <c r="K157" s="51"/>
    </row>
    <row r="158" spans="1:14" ht="17.25" customHeight="1" x14ac:dyDescent="0.15">
      <c r="A158" s="102"/>
      <c r="B158" s="278"/>
      <c r="C158" s="278"/>
      <c r="D158" s="278"/>
      <c r="E158" s="279"/>
      <c r="F158" s="340"/>
      <c r="G158" s="358"/>
      <c r="H158" s="359"/>
      <c r="I158" s="358"/>
      <c r="J158" s="360"/>
      <c r="K158" s="51"/>
    </row>
    <row r="159" spans="1:14" ht="17.25" customHeight="1" x14ac:dyDescent="0.15">
      <c r="A159" s="102" t="str">
        <f>IF(B159&lt;&gt;"","Ø","")</f>
        <v>Ø</v>
      </c>
      <c r="B159" s="278" t="str">
        <f>IF(入力シート!C40&lt;&gt;"",入力シート!C40&amp;"（"&amp;入力シート!C42&amp;"地点）避難判断水位到達","")</f>
        <v>手取川（鶴来地点）避難判断水位到達</v>
      </c>
      <c r="C159" s="278"/>
      <c r="D159" s="278"/>
      <c r="E159" s="279"/>
      <c r="F159" s="340"/>
      <c r="G159" s="358" t="s">
        <v>13</v>
      </c>
      <c r="H159" s="359"/>
      <c r="I159" s="358" t="s">
        <v>9</v>
      </c>
      <c r="J159" s="360"/>
      <c r="K159" s="51"/>
    </row>
    <row r="160" spans="1:14" ht="17.25" customHeight="1" x14ac:dyDescent="0.15">
      <c r="A160" s="102"/>
      <c r="B160" s="278"/>
      <c r="C160" s="278"/>
      <c r="D160" s="278"/>
      <c r="E160" s="279"/>
      <c r="F160" s="340"/>
      <c r="G160" s="358"/>
      <c r="H160" s="359"/>
      <c r="I160" s="358"/>
      <c r="J160" s="360"/>
      <c r="K160" s="51"/>
    </row>
    <row r="161" spans="1:11" ht="17.25" customHeight="1" x14ac:dyDescent="0.15">
      <c r="A161" s="102" t="str">
        <f>IF(B161&lt;&gt;"","Ø","")</f>
        <v/>
      </c>
      <c r="B161" s="278" t="str">
        <f>IF(入力シート!C46&lt;&gt;"",入力シート!C46&amp;"（"&amp;入力シート!C48&amp;"地点）氾濫警戒情報発表","")</f>
        <v/>
      </c>
      <c r="C161" s="278"/>
      <c r="D161" s="278"/>
      <c r="E161" s="279"/>
      <c r="F161" s="340"/>
      <c r="G161" s="358" t="s">
        <v>14</v>
      </c>
      <c r="H161" s="359"/>
      <c r="I161" s="358" t="s">
        <v>11</v>
      </c>
      <c r="J161" s="360"/>
      <c r="K161" s="51"/>
    </row>
    <row r="162" spans="1:11" ht="17.25" customHeight="1" thickBot="1" x14ac:dyDescent="0.2">
      <c r="A162" s="103"/>
      <c r="B162" s="292"/>
      <c r="C162" s="292"/>
      <c r="D162" s="292"/>
      <c r="E162" s="293"/>
      <c r="F162" s="340"/>
      <c r="G162" s="361"/>
      <c r="H162" s="362"/>
      <c r="I162" s="361"/>
      <c r="J162" s="363"/>
      <c r="K162" s="51"/>
    </row>
    <row r="163" spans="1:11" ht="17.25" customHeight="1" thickBot="1" x14ac:dyDescent="0.2">
      <c r="A163" s="90"/>
      <c r="B163" s="86"/>
      <c r="C163" s="86"/>
      <c r="D163" s="86"/>
      <c r="E163" s="86"/>
      <c r="F163" s="88"/>
      <c r="G163" s="101"/>
      <c r="H163" s="101"/>
      <c r="I163" s="101"/>
      <c r="J163" s="101"/>
      <c r="K163" s="51"/>
    </row>
    <row r="164" spans="1:11" ht="17.25" customHeight="1" x14ac:dyDescent="0.15">
      <c r="A164" s="380" t="s">
        <v>27</v>
      </c>
      <c r="B164" s="381"/>
      <c r="C164" s="381"/>
      <c r="D164" s="381"/>
      <c r="E164" s="382"/>
      <c r="F164" s="340"/>
      <c r="G164" s="369" t="s">
        <v>15</v>
      </c>
      <c r="H164" s="370"/>
      <c r="I164" s="369" t="s">
        <v>11</v>
      </c>
      <c r="J164" s="377"/>
      <c r="K164" s="50"/>
    </row>
    <row r="165" spans="1:11" ht="17.25" customHeight="1" x14ac:dyDescent="0.15">
      <c r="A165" s="102" t="s">
        <v>51</v>
      </c>
      <c r="B165" s="383" t="str">
        <f>入力シート!C18&amp;"に避難指示の発令"</f>
        <v>三納１丁目に避難指示の発令</v>
      </c>
      <c r="C165" s="384"/>
      <c r="D165" s="384"/>
      <c r="E165" s="385"/>
      <c r="F165" s="340"/>
      <c r="G165" s="371"/>
      <c r="H165" s="372"/>
      <c r="I165" s="371"/>
      <c r="J165" s="378"/>
      <c r="K165" s="50"/>
    </row>
    <row r="166" spans="1:11" ht="17.25" customHeight="1" x14ac:dyDescent="0.15">
      <c r="A166" s="102"/>
      <c r="B166" s="383"/>
      <c r="C166" s="384"/>
      <c r="D166" s="384"/>
      <c r="E166" s="385"/>
      <c r="F166" s="340"/>
      <c r="G166" s="371"/>
      <c r="H166" s="372"/>
      <c r="I166" s="371"/>
      <c r="J166" s="378"/>
      <c r="K166" s="120"/>
    </row>
    <row r="167" spans="1:11" ht="17.25" customHeight="1" x14ac:dyDescent="0.15">
      <c r="A167" s="102" t="s">
        <v>51</v>
      </c>
      <c r="B167" s="278" t="str">
        <f>入力シート!C34&amp;"（"&amp;入力シート!C36&amp;"地点）氾濫危険水位到達"</f>
        <v>高橋川（四十万田橋地点）氾濫危険水位到達</v>
      </c>
      <c r="C167" s="278"/>
      <c r="D167" s="278"/>
      <c r="E167" s="279"/>
      <c r="F167" s="340"/>
      <c r="G167" s="371"/>
      <c r="H167" s="372"/>
      <c r="I167" s="371"/>
      <c r="J167" s="378"/>
      <c r="K167" s="120"/>
    </row>
    <row r="168" spans="1:11" ht="17.25" customHeight="1" x14ac:dyDescent="0.15">
      <c r="A168" s="102"/>
      <c r="B168" s="278"/>
      <c r="C168" s="278"/>
      <c r="D168" s="278"/>
      <c r="E168" s="279"/>
      <c r="F168" s="340"/>
      <c r="G168" s="371"/>
      <c r="H168" s="372"/>
      <c r="I168" s="371"/>
      <c r="J168" s="378"/>
      <c r="K168" s="120"/>
    </row>
    <row r="169" spans="1:11" ht="17.25" customHeight="1" x14ac:dyDescent="0.15">
      <c r="A169" s="102" t="str">
        <f>IF(B169&lt;&gt;"","Ø","")</f>
        <v>Ø</v>
      </c>
      <c r="B169" s="278" t="str">
        <f>IF(入力シート!C40&lt;&gt;"",入力シート!C40&amp;"（"&amp;入力シート!C42&amp;"地点）氾濫危険水位到達","")</f>
        <v>手取川（鶴来地点）氾濫危険水位到達</v>
      </c>
      <c r="C169" s="278"/>
      <c r="D169" s="278"/>
      <c r="E169" s="279"/>
      <c r="F169" s="340"/>
      <c r="G169" s="371"/>
      <c r="H169" s="372"/>
      <c r="I169" s="371"/>
      <c r="J169" s="378"/>
      <c r="K169" s="120"/>
    </row>
    <row r="170" spans="1:11" ht="17.25" customHeight="1" x14ac:dyDescent="0.15">
      <c r="A170" s="102"/>
      <c r="B170" s="278"/>
      <c r="C170" s="278"/>
      <c r="D170" s="278"/>
      <c r="E170" s="279"/>
      <c r="F170" s="340"/>
      <c r="G170" s="371"/>
      <c r="H170" s="372"/>
      <c r="I170" s="371"/>
      <c r="J170" s="378"/>
      <c r="K170" s="120"/>
    </row>
    <row r="171" spans="1:11" ht="17.25" customHeight="1" x14ac:dyDescent="0.15">
      <c r="A171" s="102" t="str">
        <f>IF(B171&lt;&gt;"","Ø","")</f>
        <v/>
      </c>
      <c r="B171" s="278" t="str">
        <f>IF(入力シート!C46&lt;&gt;"",入力シート!C46&amp;"（"&amp;入力シート!C48&amp;"地点）氾濫危険情報発表","")</f>
        <v/>
      </c>
      <c r="C171" s="278"/>
      <c r="D171" s="278"/>
      <c r="E171" s="279"/>
      <c r="F171" s="340"/>
      <c r="G171" s="371"/>
      <c r="H171" s="372"/>
      <c r="I171" s="371"/>
      <c r="J171" s="378"/>
      <c r="K171" s="120"/>
    </row>
    <row r="172" spans="1:11" ht="17.25" customHeight="1" thickBot="1" x14ac:dyDescent="0.2">
      <c r="A172" s="103"/>
      <c r="B172" s="292"/>
      <c r="C172" s="292"/>
      <c r="D172" s="292"/>
      <c r="E172" s="293"/>
      <c r="F172" s="340"/>
      <c r="G172" s="373"/>
      <c r="H172" s="374"/>
      <c r="I172" s="373"/>
      <c r="J172" s="379"/>
      <c r="K172" s="120"/>
    </row>
    <row r="173" spans="1:11" ht="19.5" x14ac:dyDescent="0.15">
      <c r="A173" s="297" t="s">
        <v>211</v>
      </c>
      <c r="B173" s="301"/>
      <c r="C173" s="301"/>
      <c r="D173" s="301"/>
      <c r="E173" s="301"/>
      <c r="F173" s="301"/>
      <c r="G173" s="301"/>
      <c r="H173" s="301"/>
      <c r="I173" s="301"/>
      <c r="J173" s="301"/>
      <c r="K173" s="120"/>
    </row>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customHeight="1" x14ac:dyDescent="0.15"/>
    <row r="186" spans="1:11" ht="17.25" x14ac:dyDescent="0.15">
      <c r="A186" s="297" t="s">
        <v>212</v>
      </c>
      <c r="B186" s="297"/>
      <c r="C186" s="297"/>
      <c r="D186" s="297"/>
      <c r="E186" s="297"/>
      <c r="F186" s="297"/>
      <c r="G186" s="297"/>
      <c r="H186" s="297"/>
      <c r="I186" s="297"/>
      <c r="J186" s="297"/>
      <c r="K186" s="10"/>
    </row>
    <row r="187" spans="1:11" ht="17.25" x14ac:dyDescent="0.15">
      <c r="A187" s="297" t="s">
        <v>16</v>
      </c>
      <c r="B187" s="297"/>
      <c r="C187" s="297"/>
      <c r="D187" s="297"/>
      <c r="E187" s="297"/>
      <c r="F187" s="297"/>
      <c r="G187" s="297"/>
      <c r="H187" s="297"/>
      <c r="I187" s="297"/>
      <c r="J187" s="297"/>
      <c r="K187" s="10"/>
    </row>
    <row r="188" spans="1:11" ht="18" x14ac:dyDescent="0.15">
      <c r="A188" s="314" t="s">
        <v>17</v>
      </c>
      <c r="B188" s="314"/>
      <c r="C188" s="314"/>
      <c r="D188" s="314"/>
      <c r="E188" s="314"/>
      <c r="F188" s="314"/>
      <c r="G188" s="314"/>
      <c r="H188" s="314"/>
      <c r="I188" s="314"/>
      <c r="J188" s="314"/>
      <c r="K188" s="13"/>
    </row>
    <row r="189" spans="1:11" ht="18" thickBot="1" x14ac:dyDescent="0.2">
      <c r="A189" s="2"/>
    </row>
    <row r="190" spans="1:11" ht="17.25" x14ac:dyDescent="0.15">
      <c r="A190" s="60" t="s">
        <v>18</v>
      </c>
      <c r="B190" s="61"/>
      <c r="C190" s="62"/>
      <c r="D190" s="315" t="s">
        <v>19</v>
      </c>
      <c r="E190" s="315"/>
      <c r="F190" s="315"/>
      <c r="G190" s="315"/>
      <c r="H190" s="315"/>
      <c r="I190" s="315"/>
      <c r="J190" s="316"/>
      <c r="K190" s="52"/>
    </row>
    <row r="191" spans="1:11" ht="18" x14ac:dyDescent="0.15">
      <c r="A191" s="64" t="s">
        <v>48</v>
      </c>
      <c r="B191" s="23"/>
      <c r="C191" s="305" t="s">
        <v>118</v>
      </c>
      <c r="D191" s="306"/>
      <c r="E191" s="306"/>
      <c r="F191" s="306"/>
      <c r="G191" s="306"/>
      <c r="H191" s="306"/>
      <c r="I191" s="306"/>
      <c r="J191" s="307"/>
      <c r="K191" s="53"/>
    </row>
    <row r="192" spans="1:11" ht="18" x14ac:dyDescent="0.15">
      <c r="A192" s="65"/>
      <c r="B192" s="66"/>
      <c r="C192" s="311" t="s">
        <v>31</v>
      </c>
      <c r="D192" s="312"/>
      <c r="E192" s="312"/>
      <c r="F192" s="312"/>
      <c r="G192" s="312"/>
      <c r="H192" s="312"/>
      <c r="I192" s="312"/>
      <c r="J192" s="313"/>
      <c r="K192" s="53"/>
    </row>
    <row r="193" spans="1:11" ht="18" x14ac:dyDescent="0.15">
      <c r="A193" s="65"/>
      <c r="B193" s="66"/>
      <c r="C193" s="311" t="s">
        <v>30</v>
      </c>
      <c r="D193" s="312"/>
      <c r="E193" s="312"/>
      <c r="F193" s="312"/>
      <c r="G193" s="312"/>
      <c r="H193" s="312"/>
      <c r="I193" s="312"/>
      <c r="J193" s="313"/>
      <c r="K193" s="53"/>
    </row>
    <row r="194" spans="1:11" ht="18" customHeight="1" x14ac:dyDescent="0.15">
      <c r="A194" s="67"/>
      <c r="B194" s="68"/>
      <c r="C194" s="25" t="s">
        <v>28</v>
      </c>
      <c r="D194" s="252" t="s">
        <v>36</v>
      </c>
      <c r="E194" s="252"/>
      <c r="F194" s="308"/>
      <c r="G194" s="308"/>
      <c r="H194" s="308"/>
      <c r="I194" s="308"/>
      <c r="J194" s="308"/>
      <c r="K194" s="82"/>
    </row>
    <row r="195" spans="1:11" ht="18" x14ac:dyDescent="0.15">
      <c r="A195" s="28" t="s">
        <v>32</v>
      </c>
      <c r="B195" s="18"/>
      <c r="C195" s="305" t="str">
        <f>入力シート!C16&amp;"からの"&amp;入力シート!C56&amp;"（ほっとHOTメール）"</f>
        <v>野々市市からのファックス、メール（ほっとHOTメール）</v>
      </c>
      <c r="D195" s="309"/>
      <c r="E195" s="309"/>
      <c r="F195" s="309"/>
      <c r="G195" s="309"/>
      <c r="H195" s="309"/>
      <c r="I195" s="309"/>
      <c r="J195" s="310"/>
      <c r="K195" s="54"/>
    </row>
    <row r="196" spans="1:11" ht="17.25" x14ac:dyDescent="0.15">
      <c r="A196" s="29" t="s">
        <v>33</v>
      </c>
      <c r="B196" s="17"/>
      <c r="C196" s="311" t="s">
        <v>30</v>
      </c>
      <c r="D196" s="312"/>
      <c r="E196" s="312"/>
      <c r="F196" s="312"/>
      <c r="G196" s="312"/>
      <c r="H196" s="312"/>
      <c r="I196" s="312"/>
      <c r="J196" s="313"/>
      <c r="K196" s="54"/>
    </row>
    <row r="197" spans="1:11" ht="17.25" customHeight="1" x14ac:dyDescent="0.15">
      <c r="A197" s="29" t="s">
        <v>34</v>
      </c>
      <c r="B197" s="26"/>
      <c r="C197" s="15" t="s">
        <v>28</v>
      </c>
      <c r="D197" s="278" t="s">
        <v>227</v>
      </c>
      <c r="E197" s="278"/>
      <c r="F197" s="278"/>
      <c r="G197" s="278"/>
      <c r="H197" s="278"/>
      <c r="I197" s="278"/>
      <c r="J197" s="279"/>
      <c r="K197" s="22"/>
    </row>
    <row r="198" spans="1:11" ht="17.25" x14ac:dyDescent="0.15">
      <c r="A198" s="29"/>
      <c r="B198" s="26"/>
      <c r="C198" s="19"/>
      <c r="D198" s="278"/>
      <c r="E198" s="278"/>
      <c r="F198" s="278"/>
      <c r="G198" s="278"/>
      <c r="H198" s="278"/>
      <c r="I198" s="278"/>
      <c r="J198" s="279"/>
      <c r="K198" s="22"/>
    </row>
    <row r="199" spans="1:11" ht="17.25" x14ac:dyDescent="0.15">
      <c r="A199" s="29"/>
      <c r="B199" s="26"/>
      <c r="C199" s="19"/>
      <c r="D199" s="278"/>
      <c r="E199" s="278"/>
      <c r="F199" s="278"/>
      <c r="G199" s="278"/>
      <c r="H199" s="278"/>
      <c r="I199" s="278"/>
      <c r="J199" s="279"/>
      <c r="K199" s="22"/>
    </row>
    <row r="200" spans="1:11" ht="17.25" customHeight="1" x14ac:dyDescent="0.15">
      <c r="A200" s="29"/>
      <c r="B200" s="26"/>
      <c r="C200" s="15" t="s">
        <v>28</v>
      </c>
      <c r="D200" s="278" t="s">
        <v>228</v>
      </c>
      <c r="E200" s="278"/>
      <c r="F200" s="278"/>
      <c r="G200" s="278"/>
      <c r="H200" s="278"/>
      <c r="I200" s="278"/>
      <c r="J200" s="279"/>
      <c r="K200" s="22"/>
    </row>
    <row r="201" spans="1:11" ht="17.25" customHeight="1" x14ac:dyDescent="0.15">
      <c r="A201" s="30"/>
      <c r="B201" s="27"/>
      <c r="D201" s="278"/>
      <c r="E201" s="278"/>
      <c r="F201" s="278"/>
      <c r="G201" s="278"/>
      <c r="H201" s="278"/>
      <c r="I201" s="278"/>
      <c r="J201" s="279"/>
      <c r="K201" s="22"/>
    </row>
    <row r="202" spans="1:11" ht="17.25" customHeight="1" x14ac:dyDescent="0.15">
      <c r="A202" s="30"/>
      <c r="B202" s="27"/>
      <c r="D202" s="278"/>
      <c r="E202" s="278"/>
      <c r="F202" s="278"/>
      <c r="G202" s="278"/>
      <c r="H202" s="278"/>
      <c r="I202" s="278"/>
      <c r="J202" s="279"/>
      <c r="K202" s="22"/>
    </row>
    <row r="203" spans="1:11" ht="17.25" customHeight="1" x14ac:dyDescent="0.15">
      <c r="A203" s="30"/>
      <c r="B203" s="27"/>
      <c r="C203" s="15" t="s">
        <v>28</v>
      </c>
      <c r="D203" s="317" t="str">
        <f>"気象庁HPの洪水予報のサイト（http://www.jma.go.jp/jp/flood/）"</f>
        <v>気象庁HPの洪水予報のサイト（http://www.jma.go.jp/jp/flood/）</v>
      </c>
      <c r="E203" s="317"/>
      <c r="F203" s="317"/>
      <c r="G203" s="317"/>
      <c r="H203" s="317"/>
      <c r="I203" s="317"/>
      <c r="J203" s="318"/>
      <c r="K203" s="22"/>
    </row>
    <row r="204" spans="1:11" ht="17.25" customHeight="1" x14ac:dyDescent="0.15">
      <c r="A204" s="31"/>
      <c r="B204" s="24"/>
      <c r="C204" s="63"/>
      <c r="D204" s="319"/>
      <c r="E204" s="319"/>
      <c r="F204" s="319"/>
      <c r="G204" s="319"/>
      <c r="H204" s="319"/>
      <c r="I204" s="319"/>
      <c r="J204" s="320"/>
      <c r="K204" s="22"/>
    </row>
    <row r="205" spans="1:11" ht="17.25" customHeight="1" x14ac:dyDescent="0.15">
      <c r="A205" s="262" t="s">
        <v>267</v>
      </c>
      <c r="B205" s="263"/>
      <c r="C205" s="309" t="s">
        <v>229</v>
      </c>
      <c r="D205" s="309"/>
      <c r="E205" s="309"/>
      <c r="F205" s="309"/>
      <c r="G205" s="309"/>
      <c r="H205" s="309"/>
      <c r="I205" s="309"/>
      <c r="J205" s="310"/>
      <c r="K205" s="17"/>
    </row>
    <row r="206" spans="1:11" ht="17.25" customHeight="1" x14ac:dyDescent="0.15">
      <c r="A206" s="264"/>
      <c r="B206" s="265"/>
      <c r="C206" s="312" t="s">
        <v>230</v>
      </c>
      <c r="D206" s="312"/>
      <c r="E206" s="312"/>
      <c r="F206" s="312"/>
      <c r="G206" s="312"/>
      <c r="H206" s="312"/>
      <c r="I206" s="312"/>
      <c r="J206" s="313"/>
      <c r="K206" s="17"/>
    </row>
    <row r="207" spans="1:11" ht="17.25" customHeight="1" x14ac:dyDescent="0.15">
      <c r="A207" s="264"/>
      <c r="B207" s="265"/>
      <c r="C207" s="312" t="s">
        <v>231</v>
      </c>
      <c r="D207" s="312"/>
      <c r="E207" s="312"/>
      <c r="F207" s="312"/>
      <c r="G207" s="312"/>
      <c r="H207" s="312"/>
      <c r="I207" s="312"/>
      <c r="J207" s="313"/>
      <c r="K207" s="17"/>
    </row>
    <row r="208" spans="1:11" ht="17.25" customHeight="1" x14ac:dyDescent="0.15">
      <c r="A208" s="264"/>
      <c r="B208" s="265"/>
      <c r="C208" s="312" t="s">
        <v>30</v>
      </c>
      <c r="D208" s="312"/>
      <c r="E208" s="312"/>
      <c r="F208" s="312"/>
      <c r="G208" s="312"/>
      <c r="H208" s="312"/>
      <c r="I208" s="312"/>
      <c r="J208" s="313"/>
      <c r="K208" s="17"/>
    </row>
    <row r="209" spans="1:11" ht="17.25" customHeight="1" x14ac:dyDescent="0.15">
      <c r="A209" s="264"/>
      <c r="B209" s="265"/>
      <c r="C209" s="15" t="str">
        <f>IF(入力シート!C58&lt;&gt;"","Ø","")</f>
        <v>Ø</v>
      </c>
      <c r="D209" s="317" t="str">
        <f>IF(入力シート!C58&lt;&gt;"",入力シート!C16&amp;"のホームページ（"&amp;入力シート!C58&amp;"）","")</f>
        <v>野々市市のホームページ（http://www.city.nonoichi.lg.jp/）</v>
      </c>
      <c r="E209" s="317"/>
      <c r="F209" s="317"/>
      <c r="G209" s="317"/>
      <c r="H209" s="317"/>
      <c r="I209" s="317"/>
      <c r="J209" s="318"/>
      <c r="K209" s="22"/>
    </row>
    <row r="210" spans="1:11" ht="17.25" customHeight="1" x14ac:dyDescent="0.15">
      <c r="A210" s="264"/>
      <c r="B210" s="265"/>
      <c r="C210" s="20"/>
      <c r="D210" s="317"/>
      <c r="E210" s="317"/>
      <c r="F210" s="317"/>
      <c r="G210" s="317"/>
      <c r="H210" s="317"/>
      <c r="I210" s="317"/>
      <c r="J210" s="318"/>
      <c r="K210" s="22"/>
    </row>
    <row r="211" spans="1:11" ht="17.25" customHeight="1" thickBot="1" x14ac:dyDescent="0.2">
      <c r="A211" s="289"/>
      <c r="B211" s="290"/>
      <c r="C211" s="302"/>
      <c r="D211" s="303"/>
      <c r="E211" s="303"/>
      <c r="F211" s="303"/>
      <c r="G211" s="303"/>
      <c r="H211" s="303"/>
      <c r="I211" s="303"/>
      <c r="J211" s="304"/>
      <c r="K211" s="17"/>
    </row>
    <row r="212" spans="1:11" ht="17.25" customHeight="1" x14ac:dyDescent="0.15">
      <c r="A212" s="92" t="s">
        <v>52</v>
      </c>
      <c r="B212" s="388" t="s">
        <v>53</v>
      </c>
      <c r="C212" s="388"/>
      <c r="D212" s="388"/>
      <c r="E212" s="388"/>
      <c r="F212" s="388"/>
      <c r="G212" s="388"/>
      <c r="H212" s="388"/>
      <c r="I212" s="388"/>
      <c r="J212" s="388"/>
      <c r="K212" s="22"/>
    </row>
    <row r="213" spans="1:11" ht="17.25" customHeight="1" x14ac:dyDescent="0.15">
      <c r="A213" s="93"/>
      <c r="B213" s="317"/>
      <c r="C213" s="317"/>
      <c r="D213" s="317"/>
      <c r="E213" s="317"/>
      <c r="F213" s="317"/>
      <c r="G213" s="317"/>
      <c r="H213" s="317"/>
      <c r="I213" s="317"/>
      <c r="J213" s="317"/>
      <c r="K213" s="12"/>
    </row>
    <row r="214" spans="1:11" ht="17.25" customHeight="1" x14ac:dyDescent="0.15">
      <c r="A214" s="93" t="s">
        <v>52</v>
      </c>
      <c r="B214" s="288" t="s">
        <v>232</v>
      </c>
      <c r="C214" s="288"/>
      <c r="D214" s="288"/>
      <c r="E214" s="288"/>
      <c r="F214" s="288"/>
      <c r="G214" s="288"/>
      <c r="H214" s="288"/>
      <c r="I214" s="288"/>
      <c r="J214" s="288"/>
      <c r="K214" s="12"/>
    </row>
    <row r="215" spans="1:11" ht="17.25" customHeight="1" x14ac:dyDescent="0.15">
      <c r="A215" s="93"/>
      <c r="B215" s="288"/>
      <c r="C215" s="288"/>
      <c r="D215" s="288"/>
      <c r="E215" s="288"/>
      <c r="F215" s="288"/>
      <c r="G215" s="288"/>
      <c r="H215" s="288"/>
      <c r="I215" s="288"/>
      <c r="J215" s="288"/>
      <c r="K215" s="12"/>
    </row>
    <row r="216" spans="1:11" ht="17.25" customHeight="1" x14ac:dyDescent="0.15">
      <c r="A216" s="12"/>
      <c r="B216" s="12"/>
      <c r="C216" s="12"/>
      <c r="D216" s="12"/>
      <c r="E216" s="80"/>
      <c r="F216" s="12"/>
      <c r="G216" s="12"/>
      <c r="H216" s="12"/>
      <c r="I216" s="12"/>
      <c r="J216" s="12"/>
      <c r="K216" s="12"/>
    </row>
    <row r="217" spans="1:11" ht="17.25" x14ac:dyDescent="0.15">
      <c r="A217" s="297" t="s">
        <v>35</v>
      </c>
      <c r="B217" s="297"/>
      <c r="C217" s="297"/>
      <c r="D217" s="297"/>
      <c r="E217" s="297"/>
      <c r="F217" s="297"/>
      <c r="G217" s="297"/>
      <c r="H217" s="297"/>
      <c r="I217" s="297"/>
      <c r="J217" s="297"/>
      <c r="K217" s="10"/>
    </row>
    <row r="218" spans="1:11" ht="17.25" customHeight="1" x14ac:dyDescent="0.15">
      <c r="A218" s="288" t="s">
        <v>71</v>
      </c>
      <c r="B218" s="288"/>
      <c r="C218" s="288"/>
      <c r="D218" s="288"/>
      <c r="E218" s="288"/>
      <c r="F218" s="288"/>
      <c r="G218" s="288"/>
      <c r="H218" s="288"/>
      <c r="I218" s="288"/>
      <c r="J218" s="288"/>
      <c r="K218" s="12"/>
    </row>
    <row r="219" spans="1:11" ht="17.25" customHeight="1" x14ac:dyDescent="0.15">
      <c r="A219" s="288"/>
      <c r="B219" s="288"/>
      <c r="C219" s="288"/>
      <c r="D219" s="288"/>
      <c r="E219" s="288"/>
      <c r="F219" s="288"/>
      <c r="G219" s="288"/>
      <c r="H219" s="288"/>
      <c r="I219" s="288"/>
      <c r="J219" s="288"/>
      <c r="K219" s="12"/>
    </row>
    <row r="220" spans="1:11" ht="18" customHeight="1" x14ac:dyDescent="0.15">
      <c r="A220" s="253" t="s">
        <v>243</v>
      </c>
      <c r="B220" s="253"/>
      <c r="C220" s="253"/>
      <c r="D220" s="253"/>
      <c r="E220" s="253"/>
      <c r="F220" s="253"/>
      <c r="G220" s="253"/>
      <c r="H220" s="253"/>
      <c r="I220" s="253"/>
      <c r="J220" s="253"/>
      <c r="K220" s="12"/>
    </row>
    <row r="221" spans="1:11" ht="18" customHeight="1" x14ac:dyDescent="0.15">
      <c r="A221" s="253"/>
      <c r="B221" s="253"/>
      <c r="C221" s="253"/>
      <c r="D221" s="253"/>
      <c r="E221" s="253"/>
      <c r="F221" s="253"/>
      <c r="G221" s="253"/>
      <c r="H221" s="253"/>
      <c r="I221" s="253"/>
      <c r="J221" s="253"/>
      <c r="K221" s="12"/>
    </row>
    <row r="222" spans="1:11" ht="18" customHeight="1" x14ac:dyDescent="0.15">
      <c r="A222" s="253" t="s">
        <v>242</v>
      </c>
      <c r="B222" s="253"/>
      <c r="C222" s="253"/>
      <c r="D222" s="253"/>
      <c r="E222" s="253"/>
      <c r="F222" s="253"/>
      <c r="G222" s="253"/>
      <c r="H222" s="253"/>
      <c r="I222" s="253"/>
      <c r="J222" s="253"/>
      <c r="K222" s="114"/>
    </row>
    <row r="223" spans="1:11" ht="18" customHeight="1" x14ac:dyDescent="0.15">
      <c r="B223" s="253" t="str">
        <f>入力シート!C16&amp;入力シート!C62&amp;" "&amp;入力シート!C64</f>
        <v>野々市市介護長寿課 076-227-6062</v>
      </c>
      <c r="C223" s="253"/>
      <c r="D223" s="253"/>
      <c r="E223" s="253"/>
      <c r="F223" s="253"/>
      <c r="G223" s="253"/>
      <c r="H223" s="253"/>
      <c r="I223" s="253"/>
      <c r="J223" s="253"/>
      <c r="K223" s="114"/>
    </row>
    <row r="224" spans="1:11" ht="17.25" customHeight="1" x14ac:dyDescent="0.15">
      <c r="A224" s="81"/>
      <c r="B224" s="81"/>
      <c r="C224" s="81"/>
      <c r="D224" s="81"/>
      <c r="E224" s="81"/>
      <c r="F224" s="81"/>
      <c r="G224" s="81"/>
      <c r="H224" s="81"/>
      <c r="I224" s="81"/>
      <c r="J224" s="81"/>
      <c r="K224" s="80"/>
    </row>
    <row r="225" spans="1:11" ht="17.25" customHeight="1" x14ac:dyDescent="0.15">
      <c r="A225" s="81"/>
      <c r="B225" s="81"/>
      <c r="C225" s="81"/>
      <c r="D225" s="81"/>
      <c r="E225" s="81"/>
      <c r="F225" s="81"/>
      <c r="G225" s="81"/>
      <c r="H225" s="81"/>
      <c r="I225" s="81"/>
      <c r="J225" s="81"/>
      <c r="K225" s="80"/>
    </row>
    <row r="226" spans="1:11" ht="17.25" customHeight="1" x14ac:dyDescent="0.15">
      <c r="A226" s="115"/>
      <c r="B226" s="115"/>
      <c r="C226" s="115"/>
      <c r="D226" s="115"/>
      <c r="E226" s="115"/>
      <c r="F226" s="115"/>
      <c r="G226" s="115"/>
      <c r="H226" s="115"/>
      <c r="I226" s="115"/>
      <c r="J226" s="115"/>
      <c r="K226" s="114"/>
    </row>
    <row r="227" spans="1:11" ht="17.25" customHeight="1" x14ac:dyDescent="0.15">
      <c r="A227" s="115"/>
      <c r="B227" s="115"/>
      <c r="C227" s="115"/>
      <c r="D227" s="115"/>
      <c r="E227" s="115"/>
      <c r="F227" s="115"/>
      <c r="G227" s="115"/>
      <c r="H227" s="115"/>
      <c r="I227" s="115"/>
      <c r="J227" s="115"/>
      <c r="K227" s="114"/>
    </row>
    <row r="228" spans="1:11" ht="17.25" customHeight="1" x14ac:dyDescent="0.15">
      <c r="A228" s="115"/>
      <c r="B228" s="115"/>
      <c r="C228" s="115"/>
      <c r="D228" s="115"/>
      <c r="E228" s="115"/>
      <c r="F228" s="115"/>
      <c r="G228" s="115"/>
      <c r="H228" s="115"/>
      <c r="I228" s="115"/>
      <c r="J228" s="115"/>
      <c r="K228" s="114"/>
    </row>
    <row r="229" spans="1:11" ht="17.25" customHeight="1" x14ac:dyDescent="0.15">
      <c r="A229" s="115"/>
      <c r="B229" s="115"/>
      <c r="C229" s="115"/>
      <c r="D229" s="115"/>
      <c r="E229" s="115"/>
      <c r="F229" s="115"/>
      <c r="G229" s="115"/>
      <c r="H229" s="115"/>
      <c r="I229" s="115"/>
      <c r="J229" s="115"/>
      <c r="K229" s="114"/>
    </row>
    <row r="230" spans="1:11" ht="17.25" customHeight="1" x14ac:dyDescent="0.15">
      <c r="A230" s="115"/>
      <c r="B230" s="115"/>
      <c r="C230" s="115"/>
      <c r="D230" s="115"/>
      <c r="E230" s="115"/>
      <c r="F230" s="115"/>
      <c r="G230" s="115"/>
      <c r="H230" s="115"/>
      <c r="I230" s="115"/>
      <c r="J230" s="115"/>
      <c r="K230" s="114"/>
    </row>
    <row r="231" spans="1:11" ht="17.25" customHeight="1" x14ac:dyDescent="0.15">
      <c r="A231" s="115"/>
      <c r="B231" s="115"/>
      <c r="C231" s="115"/>
      <c r="D231" s="115"/>
      <c r="E231" s="115"/>
      <c r="F231" s="115"/>
      <c r="G231" s="115"/>
      <c r="H231" s="115"/>
      <c r="I231" s="115"/>
      <c r="J231" s="115"/>
      <c r="K231" s="114"/>
    </row>
    <row r="232" spans="1:11" ht="17.25" x14ac:dyDescent="0.15">
      <c r="A232" s="297" t="s">
        <v>213</v>
      </c>
      <c r="B232" s="297"/>
      <c r="C232" s="297"/>
      <c r="D232" s="297"/>
      <c r="E232" s="297"/>
      <c r="F232" s="297"/>
      <c r="G232" s="297"/>
      <c r="H232" s="297"/>
      <c r="I232" s="297"/>
      <c r="J232" s="297"/>
      <c r="K232" s="10"/>
    </row>
    <row r="233" spans="1:11" ht="17.25" x14ac:dyDescent="0.15">
      <c r="A233" s="297" t="s">
        <v>206</v>
      </c>
      <c r="B233" s="297"/>
      <c r="C233" s="297"/>
      <c r="D233" s="297"/>
      <c r="E233" s="297"/>
      <c r="F233" s="297"/>
      <c r="G233" s="297"/>
      <c r="H233" s="297"/>
      <c r="I233" s="297"/>
      <c r="J233" s="297"/>
      <c r="K233" s="10"/>
    </row>
    <row r="234" spans="1:11" ht="17.25" customHeight="1" x14ac:dyDescent="0.15">
      <c r="A234" s="253" t="s">
        <v>208</v>
      </c>
      <c r="B234" s="253"/>
      <c r="C234" s="253"/>
      <c r="D234" s="253"/>
      <c r="E234" s="253"/>
      <c r="F234" s="253"/>
      <c r="G234" s="253"/>
      <c r="H234" s="253"/>
      <c r="I234" s="253"/>
      <c r="J234" s="253"/>
      <c r="K234" s="12"/>
    </row>
    <row r="235" spans="1:11" ht="17.25" customHeight="1" x14ac:dyDescent="0.15">
      <c r="A235" s="253"/>
      <c r="B235" s="253"/>
      <c r="C235" s="253"/>
      <c r="D235" s="253"/>
      <c r="E235" s="253"/>
      <c r="F235" s="253"/>
      <c r="G235" s="253"/>
      <c r="H235" s="253"/>
      <c r="I235" s="253"/>
      <c r="J235" s="253"/>
      <c r="K235" s="87"/>
    </row>
    <row r="236" spans="1:11" ht="17.25" customHeight="1" x14ac:dyDescent="0.15">
      <c r="A236" s="253"/>
      <c r="B236" s="253"/>
      <c r="C236" s="253"/>
      <c r="D236" s="253"/>
      <c r="E236" s="253"/>
      <c r="F236" s="253"/>
      <c r="G236" s="253"/>
      <c r="H236" s="253"/>
      <c r="I236" s="253"/>
      <c r="J236" s="253"/>
      <c r="K236" s="87"/>
    </row>
    <row r="237" spans="1:11" ht="17.25" customHeight="1" x14ac:dyDescent="0.15">
      <c r="A237" s="253"/>
      <c r="B237" s="253"/>
      <c r="C237" s="253"/>
      <c r="D237" s="253"/>
      <c r="E237" s="253"/>
      <c r="F237" s="253"/>
      <c r="G237" s="253"/>
      <c r="H237" s="253"/>
      <c r="I237" s="253"/>
      <c r="J237" s="253"/>
      <c r="K237" s="12"/>
    </row>
    <row r="238" spans="1:11" ht="17.25" x14ac:dyDescent="0.15">
      <c r="A238" s="2"/>
      <c r="B238" s="21"/>
      <c r="C238" s="21"/>
      <c r="D238" s="21"/>
      <c r="E238" s="21"/>
      <c r="F238" s="21"/>
      <c r="G238" s="21"/>
      <c r="H238" s="21"/>
      <c r="I238" s="21"/>
      <c r="J238" s="21"/>
      <c r="K238" s="21"/>
    </row>
    <row r="239" spans="1:11" ht="17.25" x14ac:dyDescent="0.15">
      <c r="A239" s="297" t="s">
        <v>20</v>
      </c>
      <c r="B239" s="297"/>
      <c r="C239" s="297"/>
      <c r="D239" s="297"/>
      <c r="E239" s="297"/>
      <c r="F239" s="297"/>
      <c r="G239" s="297"/>
      <c r="H239" s="297"/>
      <c r="I239" s="297"/>
      <c r="J239" s="297"/>
      <c r="K239" s="10"/>
    </row>
    <row r="240" spans="1:11" ht="17.25" customHeight="1" x14ac:dyDescent="0.15">
      <c r="A240" s="253" t="s">
        <v>203</v>
      </c>
      <c r="B240" s="253"/>
      <c r="C240" s="253"/>
      <c r="D240" s="253"/>
      <c r="E240" s="253"/>
      <c r="F240" s="253"/>
      <c r="G240" s="253"/>
      <c r="H240" s="253"/>
      <c r="I240" s="253"/>
      <c r="J240" s="253"/>
      <c r="K240" s="12"/>
    </row>
    <row r="241" spans="1:11" ht="17.25" customHeight="1" x14ac:dyDescent="0.15">
      <c r="A241" s="253"/>
      <c r="B241" s="253"/>
      <c r="C241" s="253"/>
      <c r="D241" s="253"/>
      <c r="E241" s="253"/>
      <c r="F241" s="253"/>
      <c r="G241" s="253"/>
      <c r="H241" s="253"/>
      <c r="I241" s="253"/>
      <c r="J241" s="253"/>
      <c r="K241" s="12"/>
    </row>
    <row r="242" spans="1:11" ht="17.25" x14ac:dyDescent="0.15">
      <c r="A242" s="2"/>
      <c r="B242" s="21"/>
      <c r="C242" s="21"/>
      <c r="D242" s="21"/>
      <c r="E242" s="21"/>
      <c r="F242" s="21"/>
      <c r="G242" s="21"/>
      <c r="H242" s="21"/>
      <c r="I242" s="21"/>
      <c r="J242" s="21"/>
      <c r="K242" s="21"/>
    </row>
    <row r="243" spans="1:11" ht="17.25" x14ac:dyDescent="0.15">
      <c r="A243" s="297" t="s">
        <v>72</v>
      </c>
      <c r="B243" s="297"/>
      <c r="C243" s="297"/>
      <c r="D243" s="297"/>
      <c r="E243" s="297"/>
      <c r="F243" s="297"/>
      <c r="G243" s="297"/>
      <c r="H243" s="297"/>
      <c r="I243" s="297"/>
      <c r="J243" s="297"/>
      <c r="K243" s="10"/>
    </row>
    <row r="244" spans="1:11" ht="17.25" customHeight="1" x14ac:dyDescent="0.15">
      <c r="A244" s="253" t="s">
        <v>202</v>
      </c>
      <c r="B244" s="253"/>
      <c r="C244" s="253"/>
      <c r="D244" s="253"/>
      <c r="E244" s="253"/>
      <c r="F244" s="253"/>
      <c r="G244" s="253"/>
      <c r="H244" s="253"/>
      <c r="I244" s="253"/>
      <c r="J244" s="253"/>
      <c r="K244" s="12"/>
    </row>
    <row r="245" spans="1:11" ht="18" thickBot="1" x14ac:dyDescent="0.2">
      <c r="A245" s="2"/>
      <c r="B245" s="21"/>
      <c r="C245" s="21"/>
      <c r="D245" s="21"/>
      <c r="E245" s="21"/>
      <c r="F245" s="21"/>
      <c r="G245" s="21"/>
      <c r="H245" s="21"/>
      <c r="I245" s="21"/>
      <c r="J245" s="21"/>
      <c r="K245" s="21"/>
    </row>
    <row r="246" spans="1:11" ht="18" x14ac:dyDescent="0.15">
      <c r="A246" s="2"/>
      <c r="B246" s="104"/>
      <c r="C246" s="105"/>
      <c r="D246" s="327" t="s">
        <v>75</v>
      </c>
      <c r="E246" s="328"/>
      <c r="F246" s="327" t="s">
        <v>73</v>
      </c>
      <c r="G246" s="328"/>
      <c r="H246" s="327" t="s">
        <v>74</v>
      </c>
      <c r="I246" s="329"/>
      <c r="J246" s="21"/>
      <c r="K246" s="21"/>
    </row>
    <row r="247" spans="1:11" ht="17.25" x14ac:dyDescent="0.15">
      <c r="A247" s="2"/>
      <c r="B247" s="321" t="s">
        <v>207</v>
      </c>
      <c r="C247" s="322"/>
      <c r="D247" s="258" t="str">
        <f>入力シート!C70</f>
        <v>富奥防災コミュニティセンター</v>
      </c>
      <c r="E247" s="299"/>
      <c r="F247" s="258" t="str">
        <f>入力シート!C74&amp;"m"</f>
        <v>1400m</v>
      </c>
      <c r="G247" s="299"/>
      <c r="H247" s="258" t="str">
        <f>入力シート!C76&amp;IF(入力シート!C76="車両"," "&amp;入力シート!I76&amp;"台","")</f>
        <v>車両 4台</v>
      </c>
      <c r="I247" s="259"/>
      <c r="J247" s="21"/>
      <c r="K247" s="21"/>
    </row>
    <row r="248" spans="1:11" ht="17.25" x14ac:dyDescent="0.15">
      <c r="A248" s="2"/>
      <c r="B248" s="323"/>
      <c r="C248" s="324"/>
      <c r="D248" s="260"/>
      <c r="E248" s="300"/>
      <c r="F248" s="260"/>
      <c r="G248" s="300"/>
      <c r="H248" s="260"/>
      <c r="I248" s="261"/>
      <c r="J248" s="21"/>
      <c r="K248" s="21"/>
    </row>
    <row r="249" spans="1:11" ht="17.25" x14ac:dyDescent="0.15">
      <c r="A249" s="2"/>
      <c r="B249" s="321" t="s">
        <v>76</v>
      </c>
      <c r="C249" s="322"/>
      <c r="D249" s="258" t="str">
        <f>IF(入力シート!C80="","-",入力シート!C80)</f>
        <v>施設の２階</v>
      </c>
      <c r="E249" s="299"/>
      <c r="F249" s="254"/>
      <c r="G249" s="255"/>
      <c r="H249" s="254"/>
      <c r="I249" s="280"/>
      <c r="J249" s="21"/>
      <c r="K249" s="21"/>
    </row>
    <row r="250" spans="1:11" ht="18" thickBot="1" x14ac:dyDescent="0.2">
      <c r="A250" s="2"/>
      <c r="B250" s="325"/>
      <c r="C250" s="326"/>
      <c r="D250" s="330"/>
      <c r="E250" s="331"/>
      <c r="F250" s="256"/>
      <c r="G250" s="257"/>
      <c r="H250" s="256"/>
      <c r="I250" s="28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
      <c r="B278" s="21"/>
      <c r="C278" s="21"/>
      <c r="D278" s="21"/>
      <c r="E278" s="21"/>
      <c r="F278" s="21"/>
      <c r="G278" s="21"/>
      <c r="H278" s="21"/>
      <c r="I278" s="21"/>
      <c r="J278" s="21"/>
      <c r="K278" s="21"/>
    </row>
    <row r="279" spans="1:12" ht="17.25" x14ac:dyDescent="0.15">
      <c r="A279" s="297" t="s">
        <v>77</v>
      </c>
      <c r="B279" s="297"/>
      <c r="C279" s="297"/>
      <c r="D279" s="297"/>
      <c r="E279" s="297"/>
      <c r="F279" s="297"/>
      <c r="G279" s="297"/>
      <c r="H279" s="297"/>
      <c r="I279" s="297"/>
      <c r="J279" s="297"/>
      <c r="K279" s="10"/>
    </row>
    <row r="280" spans="1:12" ht="17.25" customHeight="1" x14ac:dyDescent="0.15">
      <c r="A280" s="288" t="s">
        <v>38</v>
      </c>
      <c r="B280" s="288"/>
      <c r="C280" s="288"/>
      <c r="D280" s="288"/>
      <c r="E280" s="288"/>
      <c r="F280" s="288"/>
      <c r="G280" s="288"/>
      <c r="H280" s="288"/>
      <c r="I280" s="288"/>
      <c r="J280" s="288"/>
      <c r="K280" s="12"/>
    </row>
    <row r="281" spans="1:12" ht="17.25" customHeight="1" x14ac:dyDescent="0.15">
      <c r="A281" s="288"/>
      <c r="B281" s="288"/>
      <c r="C281" s="288"/>
      <c r="D281" s="288"/>
      <c r="E281" s="288"/>
      <c r="F281" s="288"/>
      <c r="G281" s="288"/>
      <c r="H281" s="288"/>
      <c r="I281" s="288"/>
      <c r="J281" s="288"/>
      <c r="K281" s="12"/>
    </row>
    <row r="282" spans="1:12" ht="17.25" customHeight="1" x14ac:dyDescent="0.15">
      <c r="A282" s="288" t="s">
        <v>39</v>
      </c>
      <c r="B282" s="288"/>
      <c r="C282" s="288"/>
      <c r="D282" s="288"/>
      <c r="E282" s="288"/>
      <c r="F282" s="288"/>
      <c r="G282" s="288"/>
      <c r="H282" s="288"/>
      <c r="I282" s="288"/>
      <c r="J282" s="288"/>
      <c r="K282" s="12"/>
    </row>
    <row r="283" spans="1:12" ht="17.25" customHeight="1" x14ac:dyDescent="0.15">
      <c r="A283" s="288"/>
      <c r="B283" s="288"/>
      <c r="C283" s="288"/>
      <c r="D283" s="288"/>
      <c r="E283" s="288"/>
      <c r="F283" s="288"/>
      <c r="G283" s="288"/>
      <c r="H283" s="288"/>
      <c r="I283" s="288"/>
      <c r="J283" s="288"/>
      <c r="K283" s="12"/>
    </row>
    <row r="284" spans="1:12" ht="17.25" x14ac:dyDescent="0.15">
      <c r="A284" s="2"/>
      <c r="B284" s="21"/>
      <c r="C284" s="21"/>
      <c r="D284" s="21"/>
      <c r="E284" s="21"/>
      <c r="F284" s="21"/>
      <c r="G284" s="21"/>
      <c r="H284" s="21"/>
      <c r="I284" s="21"/>
      <c r="J284" s="21"/>
      <c r="K284" s="21"/>
    </row>
    <row r="285" spans="1:12" ht="18" thickBot="1" x14ac:dyDescent="0.2">
      <c r="A285" s="298" t="s">
        <v>21</v>
      </c>
      <c r="B285" s="298"/>
      <c r="C285" s="298"/>
      <c r="D285" s="298"/>
      <c r="E285" s="298"/>
      <c r="F285" s="298"/>
      <c r="G285" s="298"/>
      <c r="H285" s="298"/>
      <c r="I285" s="298"/>
      <c r="J285" s="298"/>
      <c r="K285" s="10"/>
    </row>
    <row r="286" spans="1:12" ht="17.25" customHeight="1" x14ac:dyDescent="0.15">
      <c r="B286" s="294" t="s">
        <v>79</v>
      </c>
      <c r="C286" s="295"/>
      <c r="D286" s="295"/>
      <c r="E286" s="295"/>
      <c r="F286" s="295"/>
      <c r="G286" s="295"/>
      <c r="H286" s="295"/>
      <c r="I286" s="296"/>
      <c r="J286" s="29"/>
      <c r="K286" s="49"/>
    </row>
    <row r="287" spans="1:12" ht="17.25" customHeight="1" x14ac:dyDescent="0.15">
      <c r="B287" s="262" t="s">
        <v>22</v>
      </c>
      <c r="C287" s="263"/>
      <c r="D287" s="268" t="str">
        <f>IF(L287&lt;&gt;"",RIGHT(L287,LEN(L287)-1),"")</f>
        <v>テレビ3台、ラジオ5器、タブレット端末2台、ファックス2台、携帯電話5台、携帯電話用バッテリー3個、乾電池20個</v>
      </c>
      <c r="E287" s="269"/>
      <c r="F287" s="269"/>
      <c r="G287" s="269"/>
      <c r="H287" s="269"/>
      <c r="I287" s="270"/>
      <c r="J287" s="106"/>
      <c r="K287" s="16"/>
      <c r="L287" s="133" t="str">
        <f>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lt;&gt;"","、"&amp;入力シート!C100,"")</f>
        <v>、テレビ3台、ラジオ5器、タブレット端末2台、ファックス2台、携帯電話5台、携帯電話用バッテリー3個、乾電池20個</v>
      </c>
    </row>
    <row r="288" spans="1:12" ht="17.25" customHeight="1" x14ac:dyDescent="0.15">
      <c r="B288" s="264"/>
      <c r="C288" s="265"/>
      <c r="D288" s="271"/>
      <c r="E288" s="272"/>
      <c r="F288" s="272"/>
      <c r="G288" s="272"/>
      <c r="H288" s="272"/>
      <c r="I288" s="273"/>
      <c r="J288" s="106"/>
      <c r="K288" s="83"/>
    </row>
    <row r="289" spans="1:12" ht="17.25" customHeight="1" x14ac:dyDescent="0.15">
      <c r="B289" s="266"/>
      <c r="C289" s="267"/>
      <c r="D289" s="274"/>
      <c r="E289" s="275"/>
      <c r="F289" s="275"/>
      <c r="G289" s="275"/>
      <c r="H289" s="275"/>
      <c r="I289" s="276"/>
      <c r="J289" s="106"/>
      <c r="K289" s="16"/>
    </row>
    <row r="290" spans="1:12" ht="17.25" customHeight="1" x14ac:dyDescent="0.15">
      <c r="B290" s="262" t="s">
        <v>126</v>
      </c>
      <c r="C290" s="263"/>
      <c r="D290" s="247" t="str">
        <f>IF(L290&lt;&gt;"",RIGHT(L290,LEN(L290)-1),"")</f>
        <v>従業員名簿、利用者名簿、案内旗1枚、携帯電話5台、携帯電話用バッテリー3個、拡声器1台、懐中電灯5台、乾電池20個、ライフジャケット10着、蛍光塗料1個</v>
      </c>
      <c r="E290" s="248"/>
      <c r="F290" s="248"/>
      <c r="G290" s="248"/>
      <c r="H290" s="248"/>
      <c r="I290" s="249"/>
      <c r="J290" s="106"/>
      <c r="K290" s="16"/>
      <c r="L290" s="133" t="str">
        <f>IF(入力シート!C105="有","、"&amp;入力シート!B105,"")&amp;IF(入力シート!C107="有","、"&amp;入力シート!B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、従業員名簿、利用者名簿、案内旗1枚、携帯電話5台、携帯電話用バッテリー3個、拡声器1台、懐中電灯5台、乾電池20個、ライフジャケット10着、蛍光塗料1個</v>
      </c>
    </row>
    <row r="291" spans="1:12" ht="17.25" customHeight="1" x14ac:dyDescent="0.15">
      <c r="B291" s="264"/>
      <c r="C291" s="265"/>
      <c r="D291" s="277"/>
      <c r="E291" s="278"/>
      <c r="F291" s="278"/>
      <c r="G291" s="278"/>
      <c r="H291" s="278"/>
      <c r="I291" s="279"/>
      <c r="J291" s="106"/>
      <c r="K291" s="79"/>
    </row>
    <row r="292" spans="1:12" ht="17.25" customHeight="1" x14ac:dyDescent="0.15">
      <c r="B292" s="264"/>
      <c r="C292" s="265"/>
      <c r="D292" s="277"/>
      <c r="E292" s="278"/>
      <c r="F292" s="278"/>
      <c r="G292" s="278"/>
      <c r="H292" s="278"/>
      <c r="I292" s="279"/>
      <c r="J292" s="106"/>
      <c r="K292" s="16"/>
    </row>
    <row r="293" spans="1:12" ht="17.25" customHeight="1" x14ac:dyDescent="0.15">
      <c r="B293" s="266"/>
      <c r="C293" s="267"/>
      <c r="D293" s="277"/>
      <c r="E293" s="278"/>
      <c r="F293" s="278"/>
      <c r="G293" s="278"/>
      <c r="H293" s="278"/>
      <c r="I293" s="279"/>
      <c r="J293" s="106"/>
      <c r="K293" s="16"/>
    </row>
    <row r="294" spans="1:12" ht="17.25" customHeight="1" x14ac:dyDescent="0.15">
      <c r="B294" s="262" t="s">
        <v>76</v>
      </c>
      <c r="C294" s="263"/>
      <c r="D294" s="247" t="str">
        <f>IF(L294&lt;&gt;"",RIGHT(L294,LEN(L294)-1),"")</f>
        <v>水3日分、食料3日分、寝具10人分、防寒具10人分</v>
      </c>
      <c r="E294" s="248"/>
      <c r="F294" s="248"/>
      <c r="G294" s="248"/>
      <c r="H294" s="248"/>
      <c r="I294" s="249"/>
      <c r="J294" s="107"/>
      <c r="K294" s="83"/>
      <c r="L294" s="133" t="str">
        <f>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有","、"&amp;入力シート!B136&amp;IF(入力シート!G136&lt;&gt;"",入力シート!G136&amp;入力シート!I136,""),"")&amp;IF(入力シート!C138&lt;&gt;"","、"&amp;入力シート!C138,"")</f>
        <v>、水3日分、食料3日分、寝具10人分、防寒具10人分</v>
      </c>
    </row>
    <row r="295" spans="1:12" ht="17.25" customHeight="1" x14ac:dyDescent="0.15">
      <c r="B295" s="266"/>
      <c r="C295" s="267"/>
      <c r="D295" s="250"/>
      <c r="E295" s="251"/>
      <c r="F295" s="251"/>
      <c r="G295" s="251"/>
      <c r="H295" s="251"/>
      <c r="I295" s="252"/>
      <c r="J295" s="107"/>
      <c r="K295" s="83"/>
    </row>
    <row r="296" spans="1:12" ht="17.25" customHeight="1" x14ac:dyDescent="0.15">
      <c r="B296" s="262" t="s">
        <v>60</v>
      </c>
      <c r="C296" s="263"/>
      <c r="D296" s="247" t="str">
        <f>IF(L296&lt;&gt;"",RIGHT(L296,LEN(L296)-1),"")</f>
        <v>おむつ100枚、おしりふき100枚、おやつ30個、おんぶひも3個</v>
      </c>
      <c r="E296" s="248"/>
      <c r="F296" s="248"/>
      <c r="G296" s="248"/>
      <c r="H296" s="248"/>
      <c r="I296" s="249"/>
      <c r="J296" s="107"/>
      <c r="K296" s="83"/>
      <c r="L296" s="133" t="str">
        <f>IF(入力シート!C143="有","、"&amp;入力シート!B143&amp;IF(入力シート!G143&lt;&gt;"",入力シート!G143&amp;入力シート!I143,""),"")&amp;IF(入力シート!C145="有","、"&amp;入力シート!B145&amp;IF(入力シート!G145&lt;&gt;"",入力シート!G145&amp;入力シート!I145,""),"")&amp;IF(入力シート!C147="有","、"&amp;入力シート!B147&amp;IF(入力シート!G147&lt;&gt;"",入力シート!G147&amp;入力シート!I147,""),"")&amp;IF(入力シート!C149="有","、"&amp;入力シート!B149&amp;IF(入力シート!G149&lt;&gt;"",入力シート!G149&amp;入力シート!I149,""),"")&amp;IF(入力シート!C151&lt;&gt;"","、"&amp;入力シート!C151,"")</f>
        <v>、おむつ100枚、おしりふき100枚、おやつ30個、おんぶひも3個</v>
      </c>
    </row>
    <row r="297" spans="1:12" ht="17.25" customHeight="1" x14ac:dyDescent="0.15">
      <c r="B297" s="266"/>
      <c r="C297" s="267"/>
      <c r="D297" s="250"/>
      <c r="E297" s="251"/>
      <c r="F297" s="251"/>
      <c r="G297" s="251"/>
      <c r="H297" s="251"/>
      <c r="I297" s="252"/>
      <c r="J297" s="107"/>
      <c r="K297" s="83"/>
    </row>
    <row r="298" spans="1:12" ht="17.25" customHeight="1" x14ac:dyDescent="0.15">
      <c r="B298" s="262" t="s">
        <v>78</v>
      </c>
      <c r="C298" s="263"/>
      <c r="D298" s="247" t="str">
        <f>IF(L298&lt;&gt;"",RIGHT(L298,LEN(L298)-1),"")</f>
        <v>ウエットティッシュ100枚、ゴミ袋10枚、タオル10枚</v>
      </c>
      <c r="E298" s="248"/>
      <c r="F298" s="248"/>
      <c r="G298" s="248"/>
      <c r="H298" s="248"/>
      <c r="I298" s="249"/>
      <c r="J298" s="107"/>
      <c r="K298" s="83"/>
      <c r="L298" s="133" t="str">
        <f>IF(入力シート!C155="有","、"&amp;入力シート!B155&amp;IF(入力シート!G155&lt;&gt;"",入力シート!G155&amp;入力シート!I155,""),"")&amp;IF(入力シート!C157="有","、"&amp;入力シート!B157&amp;IF(入力シート!G157&lt;&gt;"",入力シート!G157&amp;入力シート!I157,""),"")&amp;IF(入力シート!C159="有","、"&amp;入力シート!B159&amp;IF(入力シート!G159&lt;&gt;"",入力シート!G159&amp;入力シート!I159,""),"")&amp;IF(入力シート!C161&lt;&gt;"","、"&amp;入力シート!C161,"")</f>
        <v>、ウエットティッシュ100枚、ゴミ袋10枚、タオル10枚</v>
      </c>
    </row>
    <row r="299" spans="1:12" ht="17.25" customHeight="1" thickBot="1" x14ac:dyDescent="0.2">
      <c r="B299" s="289"/>
      <c r="C299" s="290"/>
      <c r="D299" s="291"/>
      <c r="E299" s="292"/>
      <c r="F299" s="292"/>
      <c r="G299" s="292"/>
      <c r="H299" s="292"/>
      <c r="I299" s="293"/>
      <c r="J299" s="107"/>
      <c r="K299" s="83"/>
    </row>
    <row r="300" spans="1:12" ht="17.25" customHeight="1" thickBot="1" x14ac:dyDescent="0.2">
      <c r="A300" s="34"/>
      <c r="B300" s="20"/>
      <c r="C300" s="20"/>
      <c r="D300" s="14"/>
      <c r="E300" s="14"/>
      <c r="F300" s="14"/>
      <c r="G300" s="14"/>
      <c r="H300" s="14"/>
      <c r="I300" s="14"/>
      <c r="J300" s="14"/>
      <c r="K300" s="14"/>
    </row>
    <row r="301" spans="1:12" ht="17.25" customHeight="1" x14ac:dyDescent="0.15">
      <c r="B301" s="294" t="s">
        <v>80</v>
      </c>
      <c r="C301" s="295"/>
      <c r="D301" s="295"/>
      <c r="E301" s="295"/>
      <c r="F301" s="295"/>
      <c r="G301" s="295"/>
      <c r="H301" s="295"/>
      <c r="I301" s="296"/>
      <c r="J301" s="29"/>
      <c r="K301" s="49"/>
    </row>
    <row r="302" spans="1:12" ht="17.25" customHeight="1" x14ac:dyDescent="0.15">
      <c r="B302" s="282" t="str">
        <f>IF(L302&lt;&gt;"",RIGHT(L302,LEN(L302)-1),"")</f>
        <v>土のう20個、止水板2台</v>
      </c>
      <c r="C302" s="283"/>
      <c r="D302" s="283"/>
      <c r="E302" s="283"/>
      <c r="F302" s="283"/>
      <c r="G302" s="283"/>
      <c r="H302" s="283"/>
      <c r="I302" s="284"/>
      <c r="J302" s="107"/>
      <c r="K302" s="83"/>
      <c r="L302" s="133" t="str">
        <f>IF(入力シート!C166="有","、"&amp;入力シート!B166&amp;IF(入力シート!G166&lt;&gt;"",入力シート!G166&amp;入力シート!I166,""),"")&amp;IF(入力シート!C168="有","、"&amp;入力シート!B168&amp;IF(入力シート!G168&lt;&gt;"",入力シート!G168&amp;入力シート!I168,""),"")&amp;IF(入力シート!C170&lt;&gt;"","、"&amp;入力シート!C170,"")</f>
        <v>、土のう20個、止水板2台</v>
      </c>
    </row>
    <row r="303" spans="1:12" ht="17.25" customHeight="1" thickBot="1" x14ac:dyDescent="0.2">
      <c r="B303" s="285"/>
      <c r="C303" s="286"/>
      <c r="D303" s="286"/>
      <c r="E303" s="286"/>
      <c r="F303" s="286"/>
      <c r="G303" s="286"/>
      <c r="H303" s="286"/>
      <c r="I303" s="287"/>
      <c r="J303" s="107"/>
      <c r="K303" s="83"/>
    </row>
    <row r="304" spans="1:12" ht="18" customHeight="1" x14ac:dyDescent="0.15">
      <c r="A304" s="80"/>
      <c r="B304" s="80"/>
      <c r="C304" s="80"/>
      <c r="D304" s="80"/>
      <c r="E304" s="80"/>
      <c r="F304" s="80"/>
      <c r="G304" s="80"/>
      <c r="H304" s="80"/>
      <c r="I304" s="80"/>
      <c r="J304" s="80"/>
      <c r="K304" s="80"/>
    </row>
    <row r="305" spans="1:11" ht="18" customHeight="1" x14ac:dyDescent="0.15">
      <c r="A305" s="80"/>
      <c r="B305" s="80"/>
      <c r="C305" s="80"/>
      <c r="D305" s="80"/>
      <c r="E305" s="80"/>
      <c r="F305" s="80"/>
      <c r="G305" s="80"/>
      <c r="H305" s="80"/>
      <c r="I305" s="80"/>
      <c r="J305" s="80"/>
      <c r="K305" s="80"/>
    </row>
    <row r="306" spans="1:11" ht="18" customHeight="1" x14ac:dyDescent="0.15">
      <c r="A306" s="297" t="s">
        <v>81</v>
      </c>
      <c r="B306" s="297"/>
      <c r="C306" s="297"/>
      <c r="D306" s="297"/>
      <c r="E306" s="297"/>
      <c r="F306" s="297"/>
      <c r="G306" s="297"/>
      <c r="H306" s="297"/>
      <c r="I306" s="297"/>
      <c r="J306" s="297"/>
      <c r="K306" s="80"/>
    </row>
    <row r="307" spans="1:11" ht="18" customHeight="1" x14ac:dyDescent="0.15">
      <c r="A307" s="288" t="s">
        <v>82</v>
      </c>
      <c r="B307" s="288"/>
      <c r="C307" s="288"/>
      <c r="D307" s="288"/>
      <c r="E307" s="288"/>
      <c r="F307" s="288"/>
      <c r="G307" s="288"/>
      <c r="H307" s="288"/>
      <c r="I307" s="288"/>
      <c r="J307" s="288"/>
      <c r="K307" s="80"/>
    </row>
    <row r="308" spans="1:11" ht="18" customHeight="1" x14ac:dyDescent="0.15">
      <c r="A308" s="108"/>
      <c r="B308" s="108"/>
      <c r="C308" s="108"/>
      <c r="D308" s="108"/>
      <c r="E308" s="108"/>
      <c r="F308" s="108"/>
      <c r="G308" s="108"/>
      <c r="H308" s="108"/>
      <c r="I308" s="108"/>
      <c r="J308" s="108"/>
      <c r="K308" s="108"/>
    </row>
    <row r="309" spans="1:11" ht="18" customHeight="1" x14ac:dyDescent="0.15">
      <c r="A309" s="288" t="s">
        <v>106</v>
      </c>
      <c r="B309" s="288"/>
      <c r="C309" s="288"/>
      <c r="D309" s="288"/>
      <c r="E309" s="288"/>
      <c r="F309" s="288"/>
      <c r="G309" s="288"/>
      <c r="H309" s="288"/>
      <c r="I309" s="288"/>
      <c r="J309" s="288"/>
      <c r="K309" s="108"/>
    </row>
    <row r="310" spans="1:11" ht="18" customHeight="1" x14ac:dyDescent="0.15">
      <c r="A310" s="253" t="str">
        <f>IF(入力シート!C177&lt;&gt;"","　毎年"&amp;入力シート!C179&amp;"月に"&amp;入力シート!C177&amp;"を対象に"&amp;入力シート!C181&amp;"に関する研修を実施する。","")&amp;IF(入力シート!C183&lt;&gt;"","毎年"&amp;入力シート!C185&amp;"月に"&amp;入力シート!C183&amp;"を対象に"&amp;入力シート!C187&amp;"に関する研修を実施する。","")</f>
        <v>　毎年4月に新規採用の従業員を対象に防災情報及び避難誘導に関する研修を実施する。毎年5月に全従業員を対象に避難誘導に関する研修を実施する。</v>
      </c>
      <c r="B310" s="253"/>
      <c r="C310" s="253"/>
      <c r="D310" s="253"/>
      <c r="E310" s="253"/>
      <c r="F310" s="253"/>
      <c r="G310" s="253"/>
      <c r="H310" s="253"/>
      <c r="I310" s="253"/>
      <c r="J310" s="253"/>
      <c r="K310" s="80"/>
    </row>
    <row r="311" spans="1:11" ht="18" customHeight="1" x14ac:dyDescent="0.15">
      <c r="A311" s="253"/>
      <c r="B311" s="253"/>
      <c r="C311" s="253"/>
      <c r="D311" s="253"/>
      <c r="E311" s="253"/>
      <c r="F311" s="253"/>
      <c r="G311" s="253"/>
      <c r="H311" s="253"/>
      <c r="I311" s="253"/>
      <c r="J311" s="253"/>
      <c r="K311" s="108"/>
    </row>
    <row r="312" spans="1:11" ht="18" customHeight="1" x14ac:dyDescent="0.15">
      <c r="A312" s="253"/>
      <c r="B312" s="253"/>
      <c r="C312" s="253"/>
      <c r="D312" s="253"/>
      <c r="E312" s="253"/>
      <c r="F312" s="253"/>
      <c r="G312" s="253"/>
      <c r="H312" s="253"/>
      <c r="I312" s="253"/>
      <c r="J312" s="253"/>
      <c r="K312" s="108"/>
    </row>
    <row r="313" spans="1:11" ht="18" customHeight="1" x14ac:dyDescent="0.15">
      <c r="A313" s="253" t="s">
        <v>107</v>
      </c>
      <c r="B313" s="253"/>
      <c r="C313" s="253"/>
      <c r="D313" s="253"/>
      <c r="E313" s="253"/>
      <c r="F313" s="253"/>
      <c r="G313" s="253"/>
      <c r="H313" s="253"/>
      <c r="I313" s="253"/>
      <c r="J313" s="253"/>
      <c r="K313" s="108"/>
    </row>
    <row r="314" spans="1:11" ht="18" customHeight="1" x14ac:dyDescent="0.15">
      <c r="A314" s="253" t="str">
        <f>IF(入力シート!C191&lt;&gt;"","　毎年"&amp;入力シート!C193&amp;"月に"&amp;入力シート!C191&amp;"を対象として"&amp;入力シート!C195&amp;"に関する訓練を実施する。","")&amp;IF(入力シート!C198&lt;&gt;"","毎年"&amp;入力シート!C200&amp;"月に"&amp;入力シート!C198&amp;"を対象として"&amp;入力シート!C202&amp;"に関する訓練を実施する。","")</f>
        <v>　毎年4月に新規採用の従業員を対象として避難誘導に関する訓練を実施する。毎年5月に全従業員を対象として情報収集・伝達及び避難誘導に関する訓練を実施する。</v>
      </c>
      <c r="B314" s="253"/>
      <c r="C314" s="253"/>
      <c r="D314" s="253"/>
      <c r="E314" s="253"/>
      <c r="F314" s="253"/>
      <c r="G314" s="253"/>
      <c r="H314" s="253"/>
      <c r="I314" s="253"/>
      <c r="J314" s="253"/>
      <c r="K314" s="80"/>
    </row>
    <row r="315" spans="1:11" ht="18" customHeight="1" x14ac:dyDescent="0.15">
      <c r="A315" s="253"/>
      <c r="B315" s="253"/>
      <c r="C315" s="253"/>
      <c r="D315" s="253"/>
      <c r="E315" s="253"/>
      <c r="F315" s="253"/>
      <c r="G315" s="253"/>
      <c r="H315" s="253"/>
      <c r="I315" s="253"/>
      <c r="J315" s="253"/>
      <c r="K315" s="80"/>
    </row>
    <row r="316" spans="1:11" ht="18" customHeight="1" x14ac:dyDescent="0.15">
      <c r="A316" s="253"/>
      <c r="B316" s="253"/>
      <c r="C316" s="253"/>
      <c r="D316" s="253"/>
      <c r="E316" s="253"/>
      <c r="F316" s="253"/>
      <c r="G316" s="253"/>
      <c r="H316" s="253"/>
      <c r="I316" s="253"/>
      <c r="J316" s="253"/>
      <c r="K316" s="80"/>
    </row>
    <row r="317" spans="1:11" ht="18" customHeight="1" x14ac:dyDescent="0.15">
      <c r="A317" s="109"/>
      <c r="B317" s="109"/>
      <c r="C317" s="109"/>
      <c r="D317" s="109"/>
      <c r="E317" s="109"/>
      <c r="F317" s="109"/>
      <c r="G317" s="109"/>
      <c r="H317" s="109"/>
      <c r="I317" s="109"/>
      <c r="J317" s="109"/>
      <c r="K317" s="80"/>
    </row>
    <row r="318" spans="1:11" ht="18" customHeight="1" x14ac:dyDescent="0.15">
      <c r="A318" s="127"/>
      <c r="B318" s="127"/>
      <c r="C318" s="127"/>
      <c r="D318" s="127"/>
      <c r="E318" s="127"/>
      <c r="F318" s="127"/>
      <c r="G318" s="127"/>
      <c r="H318" s="127"/>
      <c r="I318" s="127"/>
      <c r="J318" s="127"/>
      <c r="K318" s="128"/>
    </row>
    <row r="319" spans="1:11" ht="18" customHeight="1" x14ac:dyDescent="0.15">
      <c r="A319" s="127"/>
      <c r="B319" s="127"/>
      <c r="C319" s="127"/>
      <c r="D319" s="127"/>
      <c r="E319" s="127"/>
      <c r="F319" s="127"/>
      <c r="G319" s="127"/>
      <c r="H319" s="127"/>
      <c r="I319" s="127"/>
      <c r="J319" s="127"/>
      <c r="K319" s="128"/>
    </row>
    <row r="320" spans="1:11" ht="18" customHeight="1" x14ac:dyDescent="0.15">
      <c r="A320" s="127"/>
      <c r="B320" s="127"/>
      <c r="C320" s="127"/>
      <c r="D320" s="127"/>
      <c r="E320" s="127"/>
      <c r="F320" s="127"/>
      <c r="G320" s="127"/>
      <c r="H320" s="127"/>
      <c r="I320" s="127"/>
      <c r="J320" s="127"/>
      <c r="K320" s="128"/>
    </row>
    <row r="321" spans="1:11" ht="18" customHeight="1" x14ac:dyDescent="0.15">
      <c r="A321" s="127"/>
      <c r="B321" s="127"/>
      <c r="C321" s="127"/>
      <c r="D321" s="127"/>
      <c r="E321" s="127"/>
      <c r="F321" s="127"/>
      <c r="G321" s="127"/>
      <c r="H321" s="127"/>
      <c r="I321" s="127"/>
      <c r="J321" s="127"/>
      <c r="K321" s="128"/>
    </row>
    <row r="322" spans="1:11" ht="18" customHeight="1" x14ac:dyDescent="0.15">
      <c r="A322" s="127"/>
      <c r="B322" s="127"/>
      <c r="C322" s="127"/>
      <c r="D322" s="127"/>
      <c r="E322" s="127"/>
      <c r="F322" s="127"/>
      <c r="G322" s="127"/>
      <c r="H322" s="127"/>
      <c r="I322" s="127"/>
      <c r="J322" s="127"/>
      <c r="K322" s="128"/>
    </row>
    <row r="323" spans="1:11" ht="18" customHeight="1" x14ac:dyDescent="0.15">
      <c r="A323" s="127"/>
      <c r="B323" s="127"/>
      <c r="C323" s="127"/>
      <c r="D323" s="127"/>
      <c r="E323" s="127"/>
      <c r="F323" s="127"/>
      <c r="G323" s="127"/>
      <c r="H323" s="127"/>
      <c r="I323" s="127"/>
      <c r="J323" s="127"/>
      <c r="K323" s="128"/>
    </row>
    <row r="324" spans="1:11" ht="18" customHeight="1" x14ac:dyDescent="0.15">
      <c r="A324" s="80"/>
      <c r="B324" s="80"/>
      <c r="C324" s="80"/>
      <c r="D324" s="80"/>
      <c r="E324" s="80"/>
      <c r="F324" s="80"/>
      <c r="G324" s="80"/>
      <c r="H324" s="80"/>
      <c r="I324" s="80"/>
      <c r="J324" s="80"/>
      <c r="K324" s="80"/>
    </row>
    <row r="325" spans="1:11" ht="17.25" x14ac:dyDescent="0.15">
      <c r="A325" s="2" t="s">
        <v>23</v>
      </c>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row r="327" spans="1:11" ht="17.25" x14ac:dyDescent="0.15">
      <c r="A327" s="2"/>
      <c r="B327" s="21"/>
      <c r="C327" s="21"/>
      <c r="D327" s="21"/>
      <c r="E327" s="21"/>
      <c r="F327" s="21"/>
      <c r="G327" s="21"/>
      <c r="H327" s="21"/>
      <c r="I327" s="21"/>
      <c r="J327" s="21"/>
      <c r="K327" s="21"/>
    </row>
  </sheetData>
  <mergeCells count="144">
    <mergeCell ref="E18:F19"/>
    <mergeCell ref="A52:J52"/>
    <mergeCell ref="A53:J54"/>
    <mergeCell ref="A232:J232"/>
    <mergeCell ref="C193:J193"/>
    <mergeCell ref="C192:J192"/>
    <mergeCell ref="B212:J213"/>
    <mergeCell ref="B65:C65"/>
    <mergeCell ref="D65:E65"/>
    <mergeCell ref="B62:E62"/>
    <mergeCell ref="F62:I62"/>
    <mergeCell ref="B63:C63"/>
    <mergeCell ref="D63:E63"/>
    <mergeCell ref="F63:G63"/>
    <mergeCell ref="H63:I63"/>
    <mergeCell ref="F65:G65"/>
    <mergeCell ref="H65:I65"/>
    <mergeCell ref="B157:E158"/>
    <mergeCell ref="G153:H154"/>
    <mergeCell ref="I153:J154"/>
    <mergeCell ref="G157:H158"/>
    <mergeCell ref="F66:G66"/>
    <mergeCell ref="H66:I66"/>
    <mergeCell ref="A94:J94"/>
    <mergeCell ref="F164:F172"/>
    <mergeCell ref="G164:H172"/>
    <mergeCell ref="G155:H156"/>
    <mergeCell ref="I155:J156"/>
    <mergeCell ref="A153:E153"/>
    <mergeCell ref="A138:J138"/>
    <mergeCell ref="B67:C67"/>
    <mergeCell ref="D67:E67"/>
    <mergeCell ref="B109:I111"/>
    <mergeCell ref="B171:E172"/>
    <mergeCell ref="B167:E168"/>
    <mergeCell ref="B169:E170"/>
    <mergeCell ref="I164:J172"/>
    <mergeCell ref="A164:E164"/>
    <mergeCell ref="B165:E166"/>
    <mergeCell ref="A141:J141"/>
    <mergeCell ref="B66:C66"/>
    <mergeCell ref="D66:E66"/>
    <mergeCell ref="B154:E155"/>
    <mergeCell ref="B156:E156"/>
    <mergeCell ref="G159:H160"/>
    <mergeCell ref="I159:J160"/>
    <mergeCell ref="G161:H162"/>
    <mergeCell ref="I161:J162"/>
    <mergeCell ref="F153:F162"/>
    <mergeCell ref="B144:E145"/>
    <mergeCell ref="A69:J69"/>
    <mergeCell ref="B71:C71"/>
    <mergeCell ref="I157:J158"/>
    <mergeCell ref="B159:E160"/>
    <mergeCell ref="B161:E162"/>
    <mergeCell ref="A16:J17"/>
    <mergeCell ref="A37:J38"/>
    <mergeCell ref="A31:J32"/>
    <mergeCell ref="A48:J48"/>
    <mergeCell ref="G143:H151"/>
    <mergeCell ref="I143:J151"/>
    <mergeCell ref="A143:E143"/>
    <mergeCell ref="G142:H142"/>
    <mergeCell ref="I142:J142"/>
    <mergeCell ref="F143:F151"/>
    <mergeCell ref="A142:E142"/>
    <mergeCell ref="A49:J50"/>
    <mergeCell ref="A56:J56"/>
    <mergeCell ref="B146:E147"/>
    <mergeCell ref="B148:E149"/>
    <mergeCell ref="B61:I61"/>
    <mergeCell ref="B64:C64"/>
    <mergeCell ref="D64:E64"/>
    <mergeCell ref="A95:J96"/>
    <mergeCell ref="A97:B97"/>
    <mergeCell ref="A139:J139"/>
    <mergeCell ref="A59:J59"/>
    <mergeCell ref="B150:E151"/>
    <mergeCell ref="A57:J57"/>
    <mergeCell ref="A310:J312"/>
    <mergeCell ref="A186:J186"/>
    <mergeCell ref="A187:J187"/>
    <mergeCell ref="B214:J215"/>
    <mergeCell ref="D190:J190"/>
    <mergeCell ref="D203:J204"/>
    <mergeCell ref="C208:J208"/>
    <mergeCell ref="C207:J207"/>
    <mergeCell ref="C206:J206"/>
    <mergeCell ref="C205:J205"/>
    <mergeCell ref="D209:J210"/>
    <mergeCell ref="A244:J244"/>
    <mergeCell ref="A239:J239"/>
    <mergeCell ref="A240:J241"/>
    <mergeCell ref="A243:J243"/>
    <mergeCell ref="A234:J237"/>
    <mergeCell ref="A220:J221"/>
    <mergeCell ref="B247:C248"/>
    <mergeCell ref="B249:C250"/>
    <mergeCell ref="F246:G246"/>
    <mergeCell ref="H246:I246"/>
    <mergeCell ref="D246:E246"/>
    <mergeCell ref="D247:E248"/>
    <mergeCell ref="D249:E250"/>
    <mergeCell ref="F247:G248"/>
    <mergeCell ref="A222:J222"/>
    <mergeCell ref="B223:J223"/>
    <mergeCell ref="B290:C293"/>
    <mergeCell ref="A173:J173"/>
    <mergeCell ref="A205:B211"/>
    <mergeCell ref="C211:J211"/>
    <mergeCell ref="D200:J202"/>
    <mergeCell ref="C191:J191"/>
    <mergeCell ref="D194:J194"/>
    <mergeCell ref="C195:J195"/>
    <mergeCell ref="C196:J196"/>
    <mergeCell ref="D197:J199"/>
    <mergeCell ref="A233:J233"/>
    <mergeCell ref="A217:J217"/>
    <mergeCell ref="A218:J219"/>
    <mergeCell ref="A188:J188"/>
    <mergeCell ref="D296:I297"/>
    <mergeCell ref="A314:J316"/>
    <mergeCell ref="F249:G250"/>
    <mergeCell ref="H247:I248"/>
    <mergeCell ref="B287:C289"/>
    <mergeCell ref="D287:I289"/>
    <mergeCell ref="D290:I293"/>
    <mergeCell ref="H249:I250"/>
    <mergeCell ref="B302:I303"/>
    <mergeCell ref="A307:J307"/>
    <mergeCell ref="B296:C297"/>
    <mergeCell ref="B294:C295"/>
    <mergeCell ref="B298:C299"/>
    <mergeCell ref="D298:I299"/>
    <mergeCell ref="B286:I286"/>
    <mergeCell ref="B301:I301"/>
    <mergeCell ref="A306:J306"/>
    <mergeCell ref="A279:J279"/>
    <mergeCell ref="A280:J281"/>
    <mergeCell ref="A282:J283"/>
    <mergeCell ref="A285:J285"/>
    <mergeCell ref="A309:J309"/>
    <mergeCell ref="D294:I295"/>
    <mergeCell ref="A313:J313"/>
  </mergeCells>
  <phoneticPr fontId="9"/>
  <pageMargins left="0.7" right="0.7" top="0.75" bottom="0.75" header="0.3" footer="0.3"/>
  <pageSetup paperSize="9" scale="96" orientation="portrait" r:id="rId1"/>
  <rowBreaks count="6" manualBreakCount="6">
    <brk id="46" max="9" man="1"/>
    <brk id="91" max="9" man="1"/>
    <brk id="136" max="9" man="1"/>
    <brk id="184" max="9" man="1"/>
    <brk id="230" max="9" man="1"/>
    <brk id="27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嶋田 亮介</cp:lastModifiedBy>
  <cp:lastPrinted>2020-07-02T00:00:18Z</cp:lastPrinted>
  <dcterms:created xsi:type="dcterms:W3CDTF">2017-01-19T10:16:06Z</dcterms:created>
  <dcterms:modified xsi:type="dcterms:W3CDTF">2021-06-28T08:15:03Z</dcterms:modified>
</cp:coreProperties>
</file>