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00" activeTab="0"/>
  </bookViews>
  <sheets>
    <sheet name="H29歳入に占める市税状況（当初予算)" sheetId="1" r:id="rId1"/>
  </sheets>
  <definedNames>
    <definedName name="_xlnm.Print_Area" localSheetId="0">'H29歳入に占める市税状況（当初予算)'!$A$1:$Z$37</definedName>
  </definedNames>
  <calcPr fullCalcOnLoad="1"/>
</workbook>
</file>

<file path=xl/sharedStrings.xml><?xml version="1.0" encoding="utf-8"?>
<sst xmlns="http://schemas.openxmlformats.org/spreadsheetml/2006/main" count="114" uniqueCount="52">
  <si>
    <t>当初予算額</t>
  </si>
  <si>
    <t>構成比</t>
  </si>
  <si>
    <t>－</t>
  </si>
  <si>
    <t>平  成  １５ 年  度</t>
  </si>
  <si>
    <t>平  成  １ ６ 年  度</t>
  </si>
  <si>
    <t>check</t>
  </si>
  <si>
    <r>
      <t xml:space="preserve">平  成  </t>
    </r>
    <r>
      <rPr>
        <sz val="11"/>
        <rFont val="ＭＳ Ｐゴシック"/>
        <family val="3"/>
      </rPr>
      <t>１５</t>
    </r>
    <r>
      <rPr>
        <sz val="11"/>
        <rFont val="ＭＳ Ｐゴシック"/>
        <family val="3"/>
      </rPr>
      <t xml:space="preserve">  年  度</t>
    </r>
  </si>
  <si>
    <r>
      <t xml:space="preserve">平  成  </t>
    </r>
    <r>
      <rPr>
        <sz val="11"/>
        <rFont val="ＭＳ Ｐゴシック"/>
        <family val="3"/>
      </rPr>
      <t>１６　</t>
    </r>
    <r>
      <rPr>
        <sz val="11"/>
        <rFont val="ＭＳ Ｐゴシック"/>
        <family val="3"/>
      </rPr>
      <t>年  度</t>
    </r>
  </si>
  <si>
    <t>平  成  22  年  度</t>
  </si>
  <si>
    <t>平  成  23  年  度</t>
  </si>
  <si>
    <t>　　当初予算（現年課税分）でみる市税の推移</t>
  </si>
  <si>
    <r>
      <t>平  成  22</t>
    </r>
    <r>
      <rPr>
        <sz val="11"/>
        <rFont val="ＭＳ Ｐゴシック"/>
        <family val="3"/>
      </rPr>
      <t xml:space="preserve">  年  度</t>
    </r>
  </si>
  <si>
    <t>構成比（調整前）</t>
  </si>
  <si>
    <t>ﾁｪｯｸ</t>
  </si>
  <si>
    <r>
      <t>平  成  23  年  度</t>
    </r>
  </si>
  <si>
    <t>（単位：千円、％）</t>
  </si>
  <si>
    <t>１　普通税</t>
  </si>
  <si>
    <t>平成24年度</t>
  </si>
  <si>
    <t>平成25年度</t>
  </si>
  <si>
    <t>平成26年度</t>
  </si>
  <si>
    <t>平成27年度</t>
  </si>
  <si>
    <t>平成28年度</t>
  </si>
  <si>
    <t>平成29年度</t>
  </si>
  <si>
    <t>　（１）市民税</t>
  </si>
  <si>
    <t>　　（ア）個人均等割</t>
  </si>
  <si>
    <t>　　（イ）個人所得割</t>
  </si>
  <si>
    <t>　　（ウ）法人均等割</t>
  </si>
  <si>
    <t>　（２）固定資産税</t>
  </si>
  <si>
    <t>　　　土地</t>
  </si>
  <si>
    <t>　　　家屋</t>
  </si>
  <si>
    <t>　　　償却資産</t>
  </si>
  <si>
    <t>　（３）軽自動車税</t>
  </si>
  <si>
    <t>　（４）市たばこ税</t>
  </si>
  <si>
    <t>　（２）都市計画税</t>
  </si>
  <si>
    <t>　　（イ）家屋</t>
  </si>
  <si>
    <t>区分</t>
  </si>
  <si>
    <t>２　目的税</t>
  </si>
  <si>
    <t>　（１）入湯税</t>
  </si>
  <si>
    <t>　　（ア）土地</t>
  </si>
  <si>
    <t>合計</t>
  </si>
  <si>
    <r>
      <t>平成24年度</t>
    </r>
  </si>
  <si>
    <r>
      <t>平成25年度</t>
    </r>
  </si>
  <si>
    <r>
      <t>平成26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</si>
  <si>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</si>
  <si>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t>平成28年度</t>
  </si>
  <si>
    <t>平成29年度</t>
  </si>
  <si>
    <t>（単位：千円、％）</t>
  </si>
  <si>
    <t>（２）歳入に占める市税の状況（当初予算）</t>
  </si>
  <si>
    <t>　　（エ）法人税割</t>
  </si>
  <si>
    <r>
      <t>　　（イ）</t>
    </r>
    <r>
      <rPr>
        <sz val="8"/>
        <rFont val="ＭＳ Ｐゴシック"/>
        <family val="3"/>
      </rPr>
      <t>国有資産等交付金</t>
    </r>
  </si>
  <si>
    <t>　　（ア）純固定資産税</t>
  </si>
  <si>
    <t>注）特別土地保有税、鉱産税、木材取引税及び旧法による税については、該当なしのため記載していない。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</si>
</sst>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&quot;¥&quot;#,##0.0;&quot;¥&quot;\-#,##0.0"/>
    <numFmt numFmtId="179" formatCode="0.0_ "/>
    <numFmt numFmtId="180" formatCode="_ * #,##0.0_ ;_ * \-#,##0.0_ ;_ * &quot;-&quot;?_ ;_ @_ "/>
    <numFmt numFmtId="181" formatCode="#,##0.000"/>
    <numFmt numFmtId="182" formatCode="#,##0.0;[Red]\-#,##0.0"/>
    <numFmt numFmtId="183" formatCode="#,##0.000;[Red]\-#,##0.000"/>
    <numFmt numFmtId="184" formatCode="#,##0.000_ "/>
    <numFmt numFmtId="185" formatCode="#,##0.000_ ;[Red]\-#,##0.000\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23" xfId="49" applyBorder="1" applyAlignment="1">
      <alignment vertical="center"/>
    </xf>
    <xf numFmtId="177" fontId="0" fillId="0" borderId="25" xfId="0" applyNumberFormat="1" applyBorder="1" applyAlignment="1">
      <alignment vertical="center"/>
    </xf>
    <xf numFmtId="38" fontId="0" fillId="0" borderId="26" xfId="49" applyBorder="1" applyAlignment="1">
      <alignment vertical="center"/>
    </xf>
    <xf numFmtId="40" fontId="0" fillId="0" borderId="27" xfId="49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40" fontId="0" fillId="0" borderId="29" xfId="49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38" fontId="0" fillId="0" borderId="26" xfId="49" applyFont="1" applyBorder="1" applyAlignment="1">
      <alignment vertical="center"/>
    </xf>
    <xf numFmtId="183" fontId="0" fillId="0" borderId="31" xfId="49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5" xfId="49" applyBorder="1" applyAlignment="1">
      <alignment vertical="center"/>
    </xf>
    <xf numFmtId="40" fontId="0" fillId="0" borderId="27" xfId="49" applyNumberFormat="1" applyFon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38" fontId="0" fillId="0" borderId="35" xfId="49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37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38" xfId="49" applyBorder="1" applyAlignment="1">
      <alignment vertical="center"/>
    </xf>
    <xf numFmtId="38" fontId="0" fillId="0" borderId="39" xfId="49" applyBorder="1" applyAlignment="1">
      <alignment vertical="center"/>
    </xf>
    <xf numFmtId="38" fontId="0" fillId="0" borderId="39" xfId="49" applyFont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40" xfId="0" applyNumberFormat="1" applyBorder="1" applyAlignment="1">
      <alignment vertical="center"/>
    </xf>
    <xf numFmtId="38" fontId="0" fillId="0" borderId="28" xfId="49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38" fontId="0" fillId="0" borderId="40" xfId="49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81" fontId="0" fillId="0" borderId="27" xfId="0" applyNumberFormat="1" applyFon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81" fontId="0" fillId="0" borderId="21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8" fontId="0" fillId="0" borderId="42" xfId="49" applyFon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8"/>
  <sheetViews>
    <sheetView tabSelected="1" zoomScalePageLayoutView="0" workbookViewId="0" topLeftCell="A1">
      <selection activeCell="K26" sqref="K26"/>
    </sheetView>
  </sheetViews>
  <sheetFormatPr defaultColWidth="9.00390625" defaultRowHeight="13.5"/>
  <cols>
    <col min="1" max="1" width="2.625" style="2" customWidth="1"/>
    <col min="2" max="2" width="20.25390625" style="2" customWidth="1"/>
    <col min="3" max="3" width="84.00390625" style="2" hidden="1" customWidth="1"/>
    <col min="4" max="4" width="7.625" style="2" hidden="1" customWidth="1"/>
    <col min="5" max="5" width="11.625" style="2" hidden="1" customWidth="1"/>
    <col min="6" max="6" width="12.125" style="2" hidden="1" customWidth="1"/>
    <col min="7" max="7" width="11.625" style="2" hidden="1" customWidth="1"/>
    <col min="8" max="8" width="7.625" style="2" hidden="1" customWidth="1"/>
    <col min="9" max="9" width="11.625" style="2" hidden="1" customWidth="1"/>
    <col min="10" max="10" width="7.625" style="2" hidden="1" customWidth="1"/>
    <col min="11" max="11" width="11.625" style="2" customWidth="1"/>
    <col min="12" max="12" width="7.625" style="2" customWidth="1"/>
    <col min="13" max="13" width="11.625" style="2" customWidth="1"/>
    <col min="14" max="14" width="7.625" style="2" customWidth="1"/>
    <col min="15" max="15" width="0" style="2" hidden="1" customWidth="1"/>
    <col min="16" max="16" width="11.625" style="2" customWidth="1"/>
    <col min="17" max="17" width="7.625" style="2" customWidth="1"/>
    <col min="18" max="18" width="11.50390625" style="2" customWidth="1"/>
    <col min="19" max="19" width="7.75390625" style="2" hidden="1" customWidth="1"/>
    <col min="20" max="20" width="7.625" style="2" customWidth="1"/>
    <col min="21" max="21" width="11.50390625" style="2" customWidth="1"/>
    <col min="22" max="22" width="7.625" style="2" hidden="1" customWidth="1"/>
    <col min="23" max="23" width="7.625" style="2" customWidth="1"/>
    <col min="24" max="24" width="11.50390625" style="2" customWidth="1"/>
    <col min="25" max="25" width="9.375" style="2" hidden="1" customWidth="1"/>
    <col min="26" max="26" width="7.625" style="2" customWidth="1"/>
    <col min="27" max="27" width="9.00390625" style="2" customWidth="1"/>
    <col min="28" max="28" width="10.625" style="2" bestFit="1" customWidth="1"/>
    <col min="29" max="16384" width="9.00390625" style="2" customWidth="1"/>
  </cols>
  <sheetData>
    <row r="1" ht="17.25">
      <c r="B1" s="3" t="s">
        <v>47</v>
      </c>
    </row>
    <row r="2" ht="18" customHeight="1">
      <c r="B2" s="3"/>
    </row>
    <row r="3" ht="18" customHeight="1">
      <c r="B3" s="2" t="s">
        <v>10</v>
      </c>
    </row>
    <row r="4" spans="11:26" ht="18" customHeight="1" thickBot="1">
      <c r="K4" s="99"/>
      <c r="L4" s="99"/>
      <c r="M4" s="99"/>
      <c r="N4" s="99"/>
      <c r="P4" s="99"/>
      <c r="Q4" s="99"/>
      <c r="R4" s="19"/>
      <c r="S4" s="19"/>
      <c r="T4" s="19"/>
      <c r="U4" s="15"/>
      <c r="V4" s="15"/>
      <c r="W4" s="15"/>
      <c r="X4" s="19"/>
      <c r="Y4" s="19"/>
      <c r="Z4" s="15" t="s">
        <v>15</v>
      </c>
    </row>
    <row r="5" spans="2:26" ht="18" customHeight="1">
      <c r="B5" s="100" t="s">
        <v>35</v>
      </c>
      <c r="C5" s="102" t="s">
        <v>3</v>
      </c>
      <c r="D5" s="103"/>
      <c r="E5" s="104" t="s">
        <v>4</v>
      </c>
      <c r="F5" s="105"/>
      <c r="G5" s="104" t="s">
        <v>8</v>
      </c>
      <c r="H5" s="105"/>
      <c r="I5" s="104" t="s">
        <v>9</v>
      </c>
      <c r="J5" s="105"/>
      <c r="K5" s="104" t="s">
        <v>17</v>
      </c>
      <c r="L5" s="105"/>
      <c r="M5" s="104" t="s">
        <v>18</v>
      </c>
      <c r="N5" s="105"/>
      <c r="P5" s="104" t="s">
        <v>19</v>
      </c>
      <c r="Q5" s="105"/>
      <c r="R5" s="104" t="s">
        <v>20</v>
      </c>
      <c r="S5" s="106"/>
      <c r="T5" s="105"/>
      <c r="U5" s="107" t="s">
        <v>21</v>
      </c>
      <c r="V5" s="108"/>
      <c r="W5" s="109"/>
      <c r="X5" s="107" t="s">
        <v>22</v>
      </c>
      <c r="Y5" s="108"/>
      <c r="Z5" s="109"/>
    </row>
    <row r="6" spans="2:28" ht="18" customHeight="1" thickBot="1">
      <c r="B6" s="101"/>
      <c r="C6" s="8" t="s">
        <v>0</v>
      </c>
      <c r="D6" s="7" t="s">
        <v>1</v>
      </c>
      <c r="E6" s="6" t="s">
        <v>0</v>
      </c>
      <c r="F6" s="7" t="s">
        <v>1</v>
      </c>
      <c r="G6" s="6" t="s">
        <v>0</v>
      </c>
      <c r="H6" s="7" t="s">
        <v>1</v>
      </c>
      <c r="I6" s="6" t="s">
        <v>0</v>
      </c>
      <c r="J6" s="7" t="s">
        <v>1</v>
      </c>
      <c r="K6" s="6" t="s">
        <v>0</v>
      </c>
      <c r="L6" s="7" t="s">
        <v>1</v>
      </c>
      <c r="M6" s="6" t="s">
        <v>0</v>
      </c>
      <c r="N6" s="7" t="s">
        <v>1</v>
      </c>
      <c r="O6" s="10" t="s">
        <v>5</v>
      </c>
      <c r="P6" s="6" t="s">
        <v>0</v>
      </c>
      <c r="Q6" s="7" t="s">
        <v>1</v>
      </c>
      <c r="R6" s="6" t="s">
        <v>0</v>
      </c>
      <c r="S6" s="14" t="s">
        <v>12</v>
      </c>
      <c r="T6" s="7" t="s">
        <v>1</v>
      </c>
      <c r="U6" s="18" t="s">
        <v>0</v>
      </c>
      <c r="V6" s="14" t="s">
        <v>12</v>
      </c>
      <c r="W6" s="7" t="s">
        <v>1</v>
      </c>
      <c r="X6" s="6" t="s">
        <v>0</v>
      </c>
      <c r="Y6" s="17" t="s">
        <v>12</v>
      </c>
      <c r="Z6" s="16" t="s">
        <v>1</v>
      </c>
      <c r="AB6" s="10" t="s">
        <v>13</v>
      </c>
    </row>
    <row r="7" spans="2:28" ht="18" customHeight="1">
      <c r="B7" s="11" t="s">
        <v>16</v>
      </c>
      <c r="C7" s="20" t="e">
        <f>SUM(C8+C13+C19+C20+#REF!)</f>
        <v>#REF!</v>
      </c>
      <c r="D7" s="21">
        <v>95</v>
      </c>
      <c r="E7" s="20" t="e">
        <f>SUM(E8+E13+E19+E20)</f>
        <v>#REF!</v>
      </c>
      <c r="F7" s="21">
        <v>94.9</v>
      </c>
      <c r="G7" s="20">
        <v>6288015</v>
      </c>
      <c r="H7" s="22">
        <v>95.1</v>
      </c>
      <c r="I7" s="20">
        <v>6228171</v>
      </c>
      <c r="J7" s="21">
        <v>95.1</v>
      </c>
      <c r="K7" s="20">
        <v>6458341</v>
      </c>
      <c r="L7" s="21">
        <v>95.1</v>
      </c>
      <c r="M7" s="23">
        <v>6443325</v>
      </c>
      <c r="N7" s="96">
        <f>M7/(M7+M31)*100</f>
        <v>95.34559963704503</v>
      </c>
      <c r="P7" s="23">
        <v>6553861</v>
      </c>
      <c r="Q7" s="24">
        <v>95.4</v>
      </c>
      <c r="R7" s="25">
        <f>SUM(R8+R13+R19+R20)</f>
        <v>6656909</v>
      </c>
      <c r="S7" s="26">
        <f aca="true" t="shared" si="0" ref="S7:S20">R7/$R$37*100</f>
        <v>95.43658641731146</v>
      </c>
      <c r="T7" s="24">
        <f aca="true" t="shared" si="1" ref="T7:T20">ROUND(R7/$R$37*100,1)</f>
        <v>95.4</v>
      </c>
      <c r="U7" s="27">
        <v>6734012</v>
      </c>
      <c r="V7" s="28">
        <f aca="true" t="shared" si="2" ref="V7:V20">U7/U$37*100</f>
        <v>95.42009849195703</v>
      </c>
      <c r="W7" s="29">
        <v>95.4</v>
      </c>
      <c r="X7" s="30">
        <f>SUM(X8+X13+X19+X20)</f>
        <v>7087731</v>
      </c>
      <c r="Y7" s="31">
        <f aca="true" t="shared" si="3" ref="Y7:Y20">X7/X$37*100</f>
        <v>95.39687237667151</v>
      </c>
      <c r="Z7" s="32">
        <f>ROUNDDOWN(Y7,1)+0.1</f>
        <v>95.39999999999999</v>
      </c>
      <c r="AB7" s="33">
        <f>Z8+Z13+Z19+Z20</f>
        <v>95.4</v>
      </c>
    </row>
    <row r="8" spans="2:28" ht="18" customHeight="1">
      <c r="B8" s="4" t="s">
        <v>23</v>
      </c>
      <c r="C8" s="34">
        <f>SUM(C9:C12)</f>
        <v>2254439</v>
      </c>
      <c r="D8" s="35">
        <v>39.5</v>
      </c>
      <c r="E8" s="34">
        <f>SUM(E9:E12)</f>
        <v>2192131</v>
      </c>
      <c r="F8" s="35">
        <v>38.4</v>
      </c>
      <c r="G8" s="34">
        <v>2752041</v>
      </c>
      <c r="H8" s="36">
        <v>41.6</v>
      </c>
      <c r="I8" s="34">
        <v>2622033</v>
      </c>
      <c r="J8" s="21">
        <v>40</v>
      </c>
      <c r="K8" s="34">
        <v>2744851</v>
      </c>
      <c r="L8" s="21">
        <v>40.4</v>
      </c>
      <c r="M8" s="37">
        <v>2866550</v>
      </c>
      <c r="N8" s="95">
        <f>M8/(M7+M31)*100</f>
        <v>42.417995156161055</v>
      </c>
      <c r="P8" s="37">
        <v>2933986</v>
      </c>
      <c r="Q8" s="21">
        <v>42.7</v>
      </c>
      <c r="R8" s="38">
        <f>SUM(R9:R12)</f>
        <v>3054275</v>
      </c>
      <c r="S8" s="26">
        <f t="shared" si="0"/>
        <v>43.78752661028324</v>
      </c>
      <c r="T8" s="21">
        <f t="shared" si="1"/>
        <v>43.8</v>
      </c>
      <c r="U8" s="34">
        <v>3068857</v>
      </c>
      <c r="V8" s="39">
        <f t="shared" si="2"/>
        <v>43.48531561834636</v>
      </c>
      <c r="W8" s="40">
        <v>43.5</v>
      </c>
      <c r="X8" s="41">
        <f>SUM(X9:X12)</f>
        <v>3244000</v>
      </c>
      <c r="Y8" s="31">
        <f t="shared" si="3"/>
        <v>43.66241523414509</v>
      </c>
      <c r="Z8" s="42">
        <f>ROUNDDOWN(Y8,1)</f>
        <v>43.6</v>
      </c>
      <c r="AB8" s="43">
        <f>SUM(Z9:Z12)</f>
        <v>43.6</v>
      </c>
    </row>
    <row r="9" spans="2:26" ht="18" customHeight="1">
      <c r="B9" s="4" t="s">
        <v>24</v>
      </c>
      <c r="C9" s="44">
        <v>33200</v>
      </c>
      <c r="D9" s="35">
        <v>0.6</v>
      </c>
      <c r="E9" s="44">
        <v>49131</v>
      </c>
      <c r="F9" s="35">
        <v>0.9</v>
      </c>
      <c r="G9" s="34">
        <v>68485</v>
      </c>
      <c r="H9" s="45">
        <v>1</v>
      </c>
      <c r="I9" s="34">
        <v>66861</v>
      </c>
      <c r="J9" s="21">
        <v>1</v>
      </c>
      <c r="K9" s="34">
        <v>67777</v>
      </c>
      <c r="L9" s="21">
        <v>1</v>
      </c>
      <c r="M9" s="37">
        <v>69768</v>
      </c>
      <c r="N9" s="95">
        <f>M9/(M7+M31)*100</f>
        <v>1.032397371772704</v>
      </c>
      <c r="P9" s="37">
        <v>83430</v>
      </c>
      <c r="Q9" s="21">
        <v>1.2</v>
      </c>
      <c r="R9" s="38">
        <v>86483</v>
      </c>
      <c r="S9" s="26">
        <f t="shared" si="0"/>
        <v>1.2398610681216082</v>
      </c>
      <c r="T9" s="21">
        <f t="shared" si="1"/>
        <v>1.2</v>
      </c>
      <c r="U9" s="34">
        <v>88270</v>
      </c>
      <c r="V9" s="39">
        <f t="shared" si="2"/>
        <v>1.2507747378360845</v>
      </c>
      <c r="W9" s="40">
        <v>1.3</v>
      </c>
      <c r="X9" s="41">
        <v>92000</v>
      </c>
      <c r="Y9" s="31">
        <f t="shared" si="3"/>
        <v>1.2382682495503539</v>
      </c>
      <c r="Z9" s="42">
        <f aca="true" t="shared" si="4" ref="Z9:Z19">ROUNDDOWN(Y9,1)</f>
        <v>1.2</v>
      </c>
    </row>
    <row r="10" spans="2:26" ht="18" customHeight="1">
      <c r="B10" s="4" t="s">
        <v>25</v>
      </c>
      <c r="C10" s="44">
        <v>1757800</v>
      </c>
      <c r="D10" s="35">
        <v>30.8</v>
      </c>
      <c r="E10" s="44">
        <v>1637246</v>
      </c>
      <c r="F10" s="35">
        <v>28.7</v>
      </c>
      <c r="G10" s="34">
        <v>2245096</v>
      </c>
      <c r="H10" s="45">
        <v>34</v>
      </c>
      <c r="I10" s="34">
        <v>2122002</v>
      </c>
      <c r="J10" s="21">
        <v>32.4</v>
      </c>
      <c r="K10" s="34">
        <v>2205345</v>
      </c>
      <c r="L10" s="21">
        <v>32.5</v>
      </c>
      <c r="M10" s="46">
        <v>2357639</v>
      </c>
      <c r="N10" s="95">
        <f>M10/(M7+M31)*100</f>
        <v>34.8873453042774</v>
      </c>
      <c r="P10" s="46">
        <v>2390556</v>
      </c>
      <c r="Q10" s="21">
        <v>34.8</v>
      </c>
      <c r="R10" s="46">
        <v>2533792</v>
      </c>
      <c r="S10" s="26">
        <f t="shared" si="0"/>
        <v>36.325636894164006</v>
      </c>
      <c r="T10" s="21">
        <f t="shared" si="1"/>
        <v>36.3</v>
      </c>
      <c r="U10" s="34">
        <v>2568148</v>
      </c>
      <c r="V10" s="39">
        <f t="shared" si="2"/>
        <v>36.39033240539555</v>
      </c>
      <c r="W10" s="35">
        <v>36.4</v>
      </c>
      <c r="X10" s="47">
        <v>2667000</v>
      </c>
      <c r="Y10" s="31">
        <f t="shared" si="3"/>
        <v>35.89631979946515</v>
      </c>
      <c r="Z10" s="42">
        <f>ROUNDDOWN(Y10,1)+0.1</f>
        <v>35.9</v>
      </c>
    </row>
    <row r="11" spans="2:26" ht="18" customHeight="1">
      <c r="B11" s="4" t="s">
        <v>26</v>
      </c>
      <c r="C11" s="44">
        <v>171822</v>
      </c>
      <c r="D11" s="35">
        <v>3</v>
      </c>
      <c r="E11" s="44">
        <v>160495</v>
      </c>
      <c r="F11" s="35">
        <v>2.8</v>
      </c>
      <c r="G11" s="34">
        <v>178657</v>
      </c>
      <c r="H11" s="45">
        <v>2.7</v>
      </c>
      <c r="I11" s="34">
        <v>168170</v>
      </c>
      <c r="J11" s="21">
        <v>2.6</v>
      </c>
      <c r="K11" s="34">
        <v>165339</v>
      </c>
      <c r="L11" s="21">
        <v>2.4</v>
      </c>
      <c r="M11" s="37">
        <v>166327</v>
      </c>
      <c r="N11" s="95">
        <f>M11/(M7+M31)*100</f>
        <v>2.461236636492927</v>
      </c>
      <c r="P11" s="37">
        <v>165000</v>
      </c>
      <c r="Q11" s="21">
        <v>2.4</v>
      </c>
      <c r="R11" s="38">
        <v>172000</v>
      </c>
      <c r="S11" s="26">
        <f t="shared" si="0"/>
        <v>2.4658731047363833</v>
      </c>
      <c r="T11" s="21">
        <f t="shared" si="1"/>
        <v>2.5</v>
      </c>
      <c r="U11" s="34">
        <v>176239</v>
      </c>
      <c r="V11" s="39">
        <f t="shared" si="2"/>
        <v>2.4972843437350596</v>
      </c>
      <c r="W11" s="40">
        <v>2.5</v>
      </c>
      <c r="X11" s="41">
        <v>185000</v>
      </c>
      <c r="Y11" s="31">
        <f t="shared" si="3"/>
        <v>2.48999593659582</v>
      </c>
      <c r="Z11" s="42">
        <f>ROUNDDOWN(Y11,1)+0.1</f>
        <v>2.5</v>
      </c>
    </row>
    <row r="12" spans="2:26" ht="18" customHeight="1">
      <c r="B12" s="4" t="s">
        <v>48</v>
      </c>
      <c r="C12" s="44">
        <v>291617</v>
      </c>
      <c r="D12" s="35">
        <v>5.1</v>
      </c>
      <c r="E12" s="44">
        <v>345259</v>
      </c>
      <c r="F12" s="35">
        <v>6</v>
      </c>
      <c r="G12" s="34">
        <v>259803</v>
      </c>
      <c r="H12" s="45">
        <v>3.9</v>
      </c>
      <c r="I12" s="34">
        <v>265000</v>
      </c>
      <c r="J12" s="21">
        <v>4</v>
      </c>
      <c r="K12" s="34">
        <v>306390</v>
      </c>
      <c r="L12" s="21">
        <v>4.5</v>
      </c>
      <c r="M12" s="37">
        <v>272816</v>
      </c>
      <c r="N12" s="95">
        <f>M12/(M7+M31)*100</f>
        <v>4.037015843618019</v>
      </c>
      <c r="P12" s="37">
        <v>295000</v>
      </c>
      <c r="Q12" s="21">
        <v>4.3</v>
      </c>
      <c r="R12" s="38">
        <v>262000</v>
      </c>
      <c r="S12" s="26">
        <f t="shared" si="0"/>
        <v>3.7561555432612344</v>
      </c>
      <c r="T12" s="21">
        <f t="shared" si="1"/>
        <v>3.8</v>
      </c>
      <c r="U12" s="34">
        <v>236200</v>
      </c>
      <c r="V12" s="39">
        <f t="shared" si="2"/>
        <v>3.3469241313796667</v>
      </c>
      <c r="W12" s="40">
        <v>3.3</v>
      </c>
      <c r="X12" s="41">
        <v>300000</v>
      </c>
      <c r="Y12" s="31">
        <f t="shared" si="3"/>
        <v>4.037831248533762</v>
      </c>
      <c r="Z12" s="42">
        <f t="shared" si="4"/>
        <v>4</v>
      </c>
    </row>
    <row r="13" spans="2:28" ht="18" customHeight="1">
      <c r="B13" s="4" t="s">
        <v>27</v>
      </c>
      <c r="C13" s="34" t="e">
        <f>SUM(C14+C18)</f>
        <v>#REF!</v>
      </c>
      <c r="D13" s="35">
        <v>47.7</v>
      </c>
      <c r="E13" s="34" t="e">
        <f>SUM(E14+E18)</f>
        <v>#REF!</v>
      </c>
      <c r="F13" s="35">
        <v>48.6</v>
      </c>
      <c r="G13" s="34">
        <v>3069495</v>
      </c>
      <c r="H13" s="48">
        <v>46.4</v>
      </c>
      <c r="I13" s="34">
        <v>3103670</v>
      </c>
      <c r="J13" s="21">
        <v>47.4</v>
      </c>
      <c r="K13" s="34">
        <v>3185246</v>
      </c>
      <c r="L13" s="21">
        <v>46.9</v>
      </c>
      <c r="M13" s="37">
        <v>2985617</v>
      </c>
      <c r="N13" s="95">
        <f>M13/(M7+M31)*100</f>
        <v>44.17989829033232</v>
      </c>
      <c r="P13" s="37">
        <v>3013950</v>
      </c>
      <c r="Q13" s="21">
        <v>43.9</v>
      </c>
      <c r="R13" s="41">
        <f>3023025-20000</f>
        <v>3003025</v>
      </c>
      <c r="S13" s="26">
        <f t="shared" si="0"/>
        <v>43.05278244390103</v>
      </c>
      <c r="T13" s="21">
        <f t="shared" si="1"/>
        <v>43.1</v>
      </c>
      <c r="U13" s="34">
        <v>3054068</v>
      </c>
      <c r="V13" s="39">
        <f t="shared" si="2"/>
        <v>43.27575735848618</v>
      </c>
      <c r="W13" s="40">
        <v>43.3</v>
      </c>
      <c r="X13" s="41">
        <f>X14+X18</f>
        <v>3221731</v>
      </c>
      <c r="Y13" s="31">
        <f t="shared" si="3"/>
        <v>43.362687020566426</v>
      </c>
      <c r="Z13" s="42">
        <f>ROUNDDOWN(Y13,1)+0.1</f>
        <v>43.4</v>
      </c>
      <c r="AB13" s="33">
        <f>Z14+Z18</f>
        <v>43.4</v>
      </c>
    </row>
    <row r="14" spans="2:28" ht="18" customHeight="1">
      <c r="B14" s="4" t="s">
        <v>50</v>
      </c>
      <c r="C14" s="34">
        <f>SUM(C15:C17)</f>
        <v>2703090</v>
      </c>
      <c r="D14" s="35">
        <v>47.3</v>
      </c>
      <c r="E14" s="34">
        <f>SUM(E15:E17)</f>
        <v>2750649</v>
      </c>
      <c r="F14" s="35">
        <v>48.1</v>
      </c>
      <c r="G14" s="34">
        <v>3043078</v>
      </c>
      <c r="H14" s="45">
        <v>46</v>
      </c>
      <c r="I14" s="34">
        <v>3077299</v>
      </c>
      <c r="J14" s="21">
        <v>47</v>
      </c>
      <c r="K14" s="34">
        <v>3158942</v>
      </c>
      <c r="L14" s="21">
        <v>46.5</v>
      </c>
      <c r="M14" s="37">
        <v>2959661</v>
      </c>
      <c r="N14" s="95">
        <f>M14/(M7+M31)*100</f>
        <v>43.79581237441481</v>
      </c>
      <c r="P14" s="37">
        <v>2988132</v>
      </c>
      <c r="Q14" s="21">
        <v>43.5</v>
      </c>
      <c r="R14" s="38">
        <f>SUM(R15:R17)</f>
        <v>2977481</v>
      </c>
      <c r="S14" s="26">
        <f t="shared" si="0"/>
        <v>42.686571614904594</v>
      </c>
      <c r="T14" s="21">
        <f t="shared" si="1"/>
        <v>42.7</v>
      </c>
      <c r="U14" s="34">
        <v>3028337</v>
      </c>
      <c r="V14" s="39">
        <f t="shared" si="2"/>
        <v>42.911152342294265</v>
      </c>
      <c r="W14" s="40">
        <v>42.9</v>
      </c>
      <c r="X14" s="41">
        <f>SUM(X15:X17)</f>
        <v>3196000</v>
      </c>
      <c r="Y14" s="31">
        <f t="shared" si="3"/>
        <v>43.016362234379685</v>
      </c>
      <c r="Z14" s="42">
        <f t="shared" si="4"/>
        <v>43</v>
      </c>
      <c r="AB14" s="43">
        <f>SUM(Z15:Z17)</f>
        <v>43</v>
      </c>
    </row>
    <row r="15" spans="2:26" ht="18" customHeight="1">
      <c r="B15" s="4" t="s">
        <v>28</v>
      </c>
      <c r="C15" s="44">
        <v>1249030</v>
      </c>
      <c r="D15" s="35">
        <v>21.9</v>
      </c>
      <c r="E15" s="44">
        <v>1278194</v>
      </c>
      <c r="F15" s="35">
        <v>22.4</v>
      </c>
      <c r="G15" s="34">
        <v>1475500</v>
      </c>
      <c r="H15" s="45">
        <v>22.3</v>
      </c>
      <c r="I15" s="34">
        <v>1462484</v>
      </c>
      <c r="J15" s="21">
        <v>22.3</v>
      </c>
      <c r="K15" s="34">
        <v>1518742</v>
      </c>
      <c r="L15" s="21">
        <v>22.4</v>
      </c>
      <c r="M15" s="49">
        <v>1454763</v>
      </c>
      <c r="N15" s="95">
        <f>M15/(M7+M31)*100</f>
        <v>21.52696791870448</v>
      </c>
      <c r="P15" s="49">
        <v>1447873</v>
      </c>
      <c r="Q15" s="21">
        <v>21.1</v>
      </c>
      <c r="R15" s="50">
        <v>1447941</v>
      </c>
      <c r="S15" s="26">
        <f t="shared" si="0"/>
        <v>20.758364936890136</v>
      </c>
      <c r="T15" s="21">
        <f t="shared" si="1"/>
        <v>20.8</v>
      </c>
      <c r="U15" s="34">
        <v>1434074</v>
      </c>
      <c r="V15" s="39">
        <f t="shared" si="2"/>
        <v>20.32064723447995</v>
      </c>
      <c r="W15" s="40">
        <v>20.3</v>
      </c>
      <c r="X15" s="51">
        <v>1455000</v>
      </c>
      <c r="Y15" s="31">
        <f t="shared" si="3"/>
        <v>19.583481555388747</v>
      </c>
      <c r="Z15" s="42">
        <f>ROUNDDOWN(Y15,1)+0.1</f>
        <v>19.6</v>
      </c>
    </row>
    <row r="16" spans="2:26" ht="18" customHeight="1">
      <c r="B16" s="4" t="s">
        <v>29</v>
      </c>
      <c r="C16" s="44">
        <v>1176764</v>
      </c>
      <c r="D16" s="35">
        <v>20.6</v>
      </c>
      <c r="E16" s="44">
        <v>1204410</v>
      </c>
      <c r="F16" s="35">
        <v>21.1</v>
      </c>
      <c r="G16" s="34">
        <v>1325274</v>
      </c>
      <c r="H16" s="48">
        <v>20.1</v>
      </c>
      <c r="I16" s="34">
        <v>1383625</v>
      </c>
      <c r="J16" s="21">
        <v>21.1</v>
      </c>
      <c r="K16" s="34">
        <v>1422176</v>
      </c>
      <c r="L16" s="21">
        <v>20.9</v>
      </c>
      <c r="M16" s="49">
        <v>1289664</v>
      </c>
      <c r="N16" s="95">
        <f>M16/(M7+M31)*100</f>
        <v>19.083902707113182</v>
      </c>
      <c r="P16" s="49">
        <v>1324747</v>
      </c>
      <c r="Q16" s="21">
        <v>19.3</v>
      </c>
      <c r="R16" s="50">
        <v>1314798</v>
      </c>
      <c r="S16" s="26">
        <f t="shared" si="0"/>
        <v>18.84956410675109</v>
      </c>
      <c r="T16" s="21">
        <f t="shared" si="1"/>
        <v>18.8</v>
      </c>
      <c r="U16" s="34">
        <v>1345265</v>
      </c>
      <c r="V16" s="39">
        <f t="shared" si="2"/>
        <v>19.062234934802994</v>
      </c>
      <c r="W16" s="40">
        <v>19.1</v>
      </c>
      <c r="X16" s="51">
        <v>1457000</v>
      </c>
      <c r="Y16" s="31">
        <f t="shared" si="3"/>
        <v>19.610400430378974</v>
      </c>
      <c r="Z16" s="42">
        <f t="shared" si="4"/>
        <v>19.6</v>
      </c>
    </row>
    <row r="17" spans="2:26" ht="18" customHeight="1">
      <c r="B17" s="4" t="s">
        <v>30</v>
      </c>
      <c r="C17" s="44">
        <v>277296</v>
      </c>
      <c r="D17" s="35">
        <v>4.8</v>
      </c>
      <c r="E17" s="44">
        <v>268045</v>
      </c>
      <c r="F17" s="35">
        <v>4.7</v>
      </c>
      <c r="G17" s="34">
        <v>242304</v>
      </c>
      <c r="H17" s="52">
        <v>3.7</v>
      </c>
      <c r="I17" s="34">
        <v>231190</v>
      </c>
      <c r="J17" s="21">
        <v>3.5</v>
      </c>
      <c r="K17" s="34">
        <v>218024</v>
      </c>
      <c r="L17" s="21">
        <v>3.2</v>
      </c>
      <c r="M17" s="37">
        <v>215234</v>
      </c>
      <c r="N17" s="95">
        <f>M17/(M7+M31)*100</f>
        <v>3.1849417485971525</v>
      </c>
      <c r="P17" s="37">
        <v>215512</v>
      </c>
      <c r="Q17" s="21">
        <v>3.1</v>
      </c>
      <c r="R17" s="38">
        <v>214742</v>
      </c>
      <c r="S17" s="26">
        <f t="shared" si="0"/>
        <v>3.0786425712633743</v>
      </c>
      <c r="T17" s="21">
        <f t="shared" si="1"/>
        <v>3.1</v>
      </c>
      <c r="U17" s="34">
        <v>248998</v>
      </c>
      <c r="V17" s="39">
        <f t="shared" si="2"/>
        <v>3.5282701730113217</v>
      </c>
      <c r="W17" s="40">
        <v>3.5</v>
      </c>
      <c r="X17" s="41">
        <v>284000</v>
      </c>
      <c r="Y17" s="31">
        <f t="shared" si="3"/>
        <v>3.822480248611962</v>
      </c>
      <c r="Z17" s="42">
        <f t="shared" si="4"/>
        <v>3.8</v>
      </c>
    </row>
    <row r="18" spans="2:26" ht="18" customHeight="1">
      <c r="B18" s="4" t="s">
        <v>49</v>
      </c>
      <c r="C18" s="34" t="e">
        <f>SUM(#REF!)</f>
        <v>#REF!</v>
      </c>
      <c r="D18" s="35">
        <v>0.4</v>
      </c>
      <c r="E18" s="34" t="e">
        <f>SUM(#REF!)</f>
        <v>#REF!</v>
      </c>
      <c r="F18" s="35">
        <v>0.4</v>
      </c>
      <c r="G18" s="34">
        <v>26417</v>
      </c>
      <c r="H18" s="45">
        <v>0.4</v>
      </c>
      <c r="I18" s="34">
        <v>26371</v>
      </c>
      <c r="J18" s="21">
        <v>0.4</v>
      </c>
      <c r="K18" s="34">
        <v>26304</v>
      </c>
      <c r="L18" s="21">
        <v>0.4</v>
      </c>
      <c r="M18" s="37">
        <v>25956</v>
      </c>
      <c r="N18" s="95">
        <f>M18/(M7+M31)*100</f>
        <v>0.38408591591750235</v>
      </c>
      <c r="P18" s="37">
        <v>25818</v>
      </c>
      <c r="Q18" s="21">
        <v>0.4</v>
      </c>
      <c r="R18" s="41">
        <v>25544</v>
      </c>
      <c r="S18" s="26">
        <f t="shared" si="0"/>
        <v>0.36621082899643126</v>
      </c>
      <c r="T18" s="21">
        <f t="shared" si="1"/>
        <v>0.4</v>
      </c>
      <c r="U18" s="34">
        <v>25731</v>
      </c>
      <c r="V18" s="39">
        <f t="shared" si="2"/>
        <v>0.3646050161919145</v>
      </c>
      <c r="W18" s="40">
        <v>0.4</v>
      </c>
      <c r="X18" s="41">
        <v>25731</v>
      </c>
      <c r="Y18" s="31">
        <f t="shared" si="3"/>
        <v>0.34632478618674084</v>
      </c>
      <c r="Z18" s="42">
        <f>ROUNDDOWN(Y18,1)+0.1</f>
        <v>0.4</v>
      </c>
    </row>
    <row r="19" spans="2:26" ht="18" customHeight="1">
      <c r="B19" s="4" t="s">
        <v>31</v>
      </c>
      <c r="C19" s="44">
        <v>55249</v>
      </c>
      <c r="D19" s="35">
        <v>1</v>
      </c>
      <c r="E19" s="44">
        <v>56800</v>
      </c>
      <c r="F19" s="35">
        <v>1</v>
      </c>
      <c r="G19" s="34">
        <v>75564</v>
      </c>
      <c r="H19" s="48">
        <v>1.1</v>
      </c>
      <c r="I19" s="34">
        <v>78448</v>
      </c>
      <c r="J19" s="21">
        <v>1.2</v>
      </c>
      <c r="K19" s="34">
        <v>81755</v>
      </c>
      <c r="L19" s="21">
        <v>1.2</v>
      </c>
      <c r="M19" s="49">
        <v>82845</v>
      </c>
      <c r="N19" s="95">
        <f>M19/(M7+M31)*100</f>
        <v>1.2259052898823193</v>
      </c>
      <c r="P19" s="49">
        <v>88602</v>
      </c>
      <c r="Q19" s="21">
        <v>1.3</v>
      </c>
      <c r="R19" s="51">
        <v>93291</v>
      </c>
      <c r="S19" s="26">
        <f t="shared" si="0"/>
        <v>1.3374637663602438</v>
      </c>
      <c r="T19" s="21">
        <f t="shared" si="1"/>
        <v>1.3</v>
      </c>
      <c r="U19" s="34">
        <v>109793</v>
      </c>
      <c r="V19" s="39">
        <f t="shared" si="2"/>
        <v>1.5557529261497365</v>
      </c>
      <c r="W19" s="40">
        <v>1.6</v>
      </c>
      <c r="X19" s="51">
        <v>112000</v>
      </c>
      <c r="Y19" s="31">
        <f t="shared" si="3"/>
        <v>1.5074569994526046</v>
      </c>
      <c r="Z19" s="42">
        <f t="shared" si="4"/>
        <v>1.5</v>
      </c>
    </row>
    <row r="20" spans="2:26" ht="18" customHeight="1">
      <c r="B20" s="4" t="s">
        <v>32</v>
      </c>
      <c r="C20" s="44">
        <v>389000</v>
      </c>
      <c r="D20" s="35">
        <v>6.8</v>
      </c>
      <c r="E20" s="44">
        <v>396000</v>
      </c>
      <c r="F20" s="35">
        <v>6.9</v>
      </c>
      <c r="G20" s="34">
        <v>390915</v>
      </c>
      <c r="H20" s="45">
        <v>5.9</v>
      </c>
      <c r="I20" s="34">
        <v>424020</v>
      </c>
      <c r="J20" s="21">
        <v>6.5</v>
      </c>
      <c r="K20" s="34">
        <v>446489</v>
      </c>
      <c r="L20" s="21">
        <v>6.6</v>
      </c>
      <c r="M20" s="37">
        <v>508313</v>
      </c>
      <c r="N20" s="95">
        <f>M20/(M7+M31)*100</f>
        <v>7.521800900669338</v>
      </c>
      <c r="P20" s="37">
        <v>517323</v>
      </c>
      <c r="Q20" s="21">
        <v>7.5</v>
      </c>
      <c r="R20" s="38">
        <v>506318</v>
      </c>
      <c r="S20" s="26">
        <f t="shared" si="0"/>
        <v>7.258813596766954</v>
      </c>
      <c r="T20" s="21">
        <f t="shared" si="1"/>
        <v>7.3</v>
      </c>
      <c r="U20" s="34">
        <v>501294</v>
      </c>
      <c r="V20" s="39">
        <f t="shared" si="2"/>
        <v>7.103272588974761</v>
      </c>
      <c r="W20" s="40">
        <v>7.1</v>
      </c>
      <c r="X20" s="41">
        <v>510000</v>
      </c>
      <c r="Y20" s="31">
        <f t="shared" si="3"/>
        <v>6.864313122507397</v>
      </c>
      <c r="Z20" s="42">
        <f>ROUNDDOWN(Y20,1)+0.1</f>
        <v>6.8999999999999995</v>
      </c>
    </row>
    <row r="21" spans="2:26" ht="18" customHeight="1">
      <c r="B21" s="2" t="s">
        <v>51</v>
      </c>
      <c r="X21" s="53"/>
      <c r="Y21" s="53"/>
      <c r="Z21" s="53"/>
    </row>
    <row r="22" spans="13:26" ht="18" customHeight="1">
      <c r="M22" s="94"/>
      <c r="X22" s="53"/>
      <c r="Y22" s="53"/>
      <c r="Z22" s="53"/>
    </row>
    <row r="23" spans="13:26" ht="18" customHeight="1">
      <c r="M23" s="94"/>
      <c r="X23" s="53"/>
      <c r="Y23" s="53"/>
      <c r="Z23" s="53"/>
    </row>
    <row r="24" spans="13:26" ht="18" customHeight="1">
      <c r="M24" s="94"/>
      <c r="X24" s="53"/>
      <c r="Y24" s="53"/>
      <c r="Z24" s="53"/>
    </row>
    <row r="25" spans="13:26" ht="18" customHeight="1">
      <c r="M25" s="94"/>
      <c r="X25" s="53"/>
      <c r="Y25" s="53"/>
      <c r="Z25" s="53"/>
    </row>
    <row r="26" spans="2:26" ht="18" customHeight="1">
      <c r="B26" s="1"/>
      <c r="X26" s="53"/>
      <c r="Y26" s="53"/>
      <c r="Z26" s="53"/>
    </row>
    <row r="27" spans="2:26" ht="18" customHeight="1">
      <c r="B27" s="1"/>
      <c r="X27" s="53"/>
      <c r="Y27" s="53"/>
      <c r="Z27" s="53"/>
    </row>
    <row r="28" spans="2:26" ht="18" customHeight="1" thickBot="1">
      <c r="B28" s="1"/>
      <c r="P28" s="99"/>
      <c r="Q28" s="99"/>
      <c r="R28" s="99"/>
      <c r="S28" s="99"/>
      <c r="T28" s="99"/>
      <c r="U28" s="15"/>
      <c r="V28" s="15"/>
      <c r="W28" s="15"/>
      <c r="X28" s="110" t="s">
        <v>46</v>
      </c>
      <c r="Y28" s="110"/>
      <c r="Z28" s="110"/>
    </row>
    <row r="29" spans="2:26" ht="18" customHeight="1">
      <c r="B29" s="114" t="s">
        <v>35</v>
      </c>
      <c r="C29" s="115" t="s">
        <v>6</v>
      </c>
      <c r="D29" s="116"/>
      <c r="E29" s="117" t="s">
        <v>7</v>
      </c>
      <c r="F29" s="111"/>
      <c r="G29" s="107" t="s">
        <v>11</v>
      </c>
      <c r="H29" s="111"/>
      <c r="I29" s="97" t="s">
        <v>14</v>
      </c>
      <c r="J29" s="98"/>
      <c r="K29" s="97" t="s">
        <v>40</v>
      </c>
      <c r="L29" s="98"/>
      <c r="M29" s="97" t="s">
        <v>41</v>
      </c>
      <c r="N29" s="98"/>
      <c r="P29" s="107" t="s">
        <v>42</v>
      </c>
      <c r="Q29" s="111"/>
      <c r="R29" s="107" t="s">
        <v>43</v>
      </c>
      <c r="S29" s="108"/>
      <c r="T29" s="111"/>
      <c r="U29" s="112" t="s">
        <v>44</v>
      </c>
      <c r="V29" s="113"/>
      <c r="W29" s="109"/>
      <c r="X29" s="107" t="s">
        <v>45</v>
      </c>
      <c r="Y29" s="108"/>
      <c r="Z29" s="109"/>
    </row>
    <row r="30" spans="2:26" ht="18" customHeight="1" thickBot="1">
      <c r="B30" s="101"/>
      <c r="C30" s="8" t="s">
        <v>0</v>
      </c>
      <c r="D30" s="7" t="s">
        <v>1</v>
      </c>
      <c r="E30" s="6" t="s">
        <v>0</v>
      </c>
      <c r="F30" s="7" t="s">
        <v>1</v>
      </c>
      <c r="G30" s="6" t="s">
        <v>0</v>
      </c>
      <c r="H30" s="7" t="s">
        <v>1</v>
      </c>
      <c r="I30" s="6" t="s">
        <v>0</v>
      </c>
      <c r="J30" s="7" t="s">
        <v>1</v>
      </c>
      <c r="K30" s="6" t="s">
        <v>0</v>
      </c>
      <c r="L30" s="7" t="s">
        <v>1</v>
      </c>
      <c r="M30" s="6" t="s">
        <v>0</v>
      </c>
      <c r="N30" s="7" t="s">
        <v>1</v>
      </c>
      <c r="P30" s="6" t="s">
        <v>0</v>
      </c>
      <c r="Q30" s="7" t="s">
        <v>1</v>
      </c>
      <c r="R30" s="6" t="s">
        <v>0</v>
      </c>
      <c r="S30" s="13"/>
      <c r="T30" s="7" t="s">
        <v>1</v>
      </c>
      <c r="U30" s="8" t="s">
        <v>0</v>
      </c>
      <c r="V30" s="7" t="s">
        <v>12</v>
      </c>
      <c r="W30" s="7" t="s">
        <v>1</v>
      </c>
      <c r="X30" s="6" t="s">
        <v>0</v>
      </c>
      <c r="Y30" s="17" t="s">
        <v>12</v>
      </c>
      <c r="Z30" s="16" t="s">
        <v>1</v>
      </c>
    </row>
    <row r="31" spans="2:28" ht="18" customHeight="1">
      <c r="B31" s="11" t="s">
        <v>36</v>
      </c>
      <c r="C31" s="20">
        <f>SUM(C32:C33)</f>
        <v>287762</v>
      </c>
      <c r="D31" s="21">
        <v>5</v>
      </c>
      <c r="E31" s="20">
        <f>SUM(E32:E33)</f>
        <v>293175</v>
      </c>
      <c r="F31" s="21">
        <v>5</v>
      </c>
      <c r="G31" s="20">
        <v>320850</v>
      </c>
      <c r="H31" s="21">
        <v>4.9</v>
      </c>
      <c r="I31" s="20">
        <v>322915</v>
      </c>
      <c r="J31" s="21">
        <v>4.9</v>
      </c>
      <c r="K31" s="20">
        <v>330412</v>
      </c>
      <c r="L31" s="21">
        <v>4.9</v>
      </c>
      <c r="M31" s="20">
        <v>314538</v>
      </c>
      <c r="N31" s="21">
        <f>M31/(M7+M31)*100</f>
        <v>4.654400362954975</v>
      </c>
      <c r="P31" s="20">
        <v>318859</v>
      </c>
      <c r="Q31" s="21">
        <v>4.6</v>
      </c>
      <c r="R31" s="20">
        <f>SUM(R32:R33)</f>
        <v>318308</v>
      </c>
      <c r="S31" s="54">
        <f>R31/$R$37*100</f>
        <v>4.563413582688539</v>
      </c>
      <c r="T31" s="21">
        <f>ROUND(R31/$R$37*100,1)</f>
        <v>4.6</v>
      </c>
      <c r="U31" s="55">
        <v>323214</v>
      </c>
      <c r="V31" s="56">
        <f>U31/U$37*100</f>
        <v>4.579901508042962</v>
      </c>
      <c r="W31" s="24">
        <v>4.6</v>
      </c>
      <c r="X31" s="57">
        <f>SUM(X32:X33)</f>
        <v>342000</v>
      </c>
      <c r="Y31" s="58">
        <f>X31/X$37*100</f>
        <v>4.603127623328489</v>
      </c>
      <c r="Z31" s="32">
        <f>ROUNDDOWN(Y31,1)</f>
        <v>4.6</v>
      </c>
      <c r="AB31" s="43">
        <f>Z33</f>
        <v>4.6</v>
      </c>
    </row>
    <row r="32" spans="2:26" ht="18" customHeight="1">
      <c r="B32" s="4" t="s">
        <v>37</v>
      </c>
      <c r="C32" s="59" t="s">
        <v>2</v>
      </c>
      <c r="D32" s="60" t="s">
        <v>2</v>
      </c>
      <c r="E32" s="59" t="s">
        <v>2</v>
      </c>
      <c r="F32" s="60" t="s">
        <v>2</v>
      </c>
      <c r="G32" s="59" t="s">
        <v>2</v>
      </c>
      <c r="H32" s="60" t="s">
        <v>2</v>
      </c>
      <c r="I32" s="59" t="s">
        <v>2</v>
      </c>
      <c r="J32" s="60" t="s">
        <v>2</v>
      </c>
      <c r="K32" s="59" t="s">
        <v>2</v>
      </c>
      <c r="L32" s="60" t="s">
        <v>2</v>
      </c>
      <c r="M32" s="59" t="s">
        <v>2</v>
      </c>
      <c r="N32" s="60" t="s">
        <v>2</v>
      </c>
      <c r="P32" s="59" t="s">
        <v>2</v>
      </c>
      <c r="Q32" s="60" t="s">
        <v>2</v>
      </c>
      <c r="R32" s="59" t="s">
        <v>2</v>
      </c>
      <c r="S32" s="61"/>
      <c r="T32" s="60" t="s">
        <v>2</v>
      </c>
      <c r="U32" s="62" t="s">
        <v>2</v>
      </c>
      <c r="V32" s="63"/>
      <c r="W32" s="60" t="s">
        <v>2</v>
      </c>
      <c r="X32" s="64" t="s">
        <v>2</v>
      </c>
      <c r="Y32" s="65"/>
      <c r="Z32" s="66" t="s">
        <v>2</v>
      </c>
    </row>
    <row r="33" spans="2:28" ht="18" customHeight="1">
      <c r="B33" s="4" t="s">
        <v>33</v>
      </c>
      <c r="C33" s="34">
        <f>SUM(C34:C35)</f>
        <v>287762</v>
      </c>
      <c r="D33" s="35">
        <v>5</v>
      </c>
      <c r="E33" s="34">
        <f>SUM(E34:E35)</f>
        <v>293175</v>
      </c>
      <c r="F33" s="35">
        <v>5</v>
      </c>
      <c r="G33" s="34">
        <v>320850</v>
      </c>
      <c r="H33" s="21">
        <v>4.9</v>
      </c>
      <c r="I33" s="34">
        <v>322915</v>
      </c>
      <c r="J33" s="21">
        <v>4.9</v>
      </c>
      <c r="K33" s="34">
        <v>330412</v>
      </c>
      <c r="L33" s="21">
        <v>4.9</v>
      </c>
      <c r="M33" s="34">
        <v>314538</v>
      </c>
      <c r="N33" s="21">
        <f>M33/(M7+M31)*100</f>
        <v>4.654400362954975</v>
      </c>
      <c r="P33" s="34">
        <v>318859</v>
      </c>
      <c r="Q33" s="21">
        <v>4.6</v>
      </c>
      <c r="R33" s="34">
        <f>SUM(R34:R35)</f>
        <v>318308</v>
      </c>
      <c r="S33" s="54">
        <f>R33/$R$37*100</f>
        <v>4.563413582688539</v>
      </c>
      <c r="T33" s="21">
        <f>ROUND(R33/$R$37*100,1)</f>
        <v>4.6</v>
      </c>
      <c r="U33" s="67">
        <v>323214</v>
      </c>
      <c r="V33" s="68">
        <f>U33/U$37*100</f>
        <v>4.579901508042962</v>
      </c>
      <c r="W33" s="35">
        <v>4.6</v>
      </c>
      <c r="X33" s="69">
        <f>SUM(X34:X35)</f>
        <v>342000</v>
      </c>
      <c r="Y33" s="70">
        <f>X33/X$37*100</f>
        <v>4.603127623328489</v>
      </c>
      <c r="Z33" s="42">
        <f>ROUNDDOWN(Y33,1)</f>
        <v>4.6</v>
      </c>
      <c r="AB33" s="33">
        <f>Z34+Z35</f>
        <v>4.6</v>
      </c>
    </row>
    <row r="34" spans="2:26" ht="18" customHeight="1">
      <c r="B34" s="4" t="s">
        <v>38</v>
      </c>
      <c r="C34" s="44">
        <v>165261</v>
      </c>
      <c r="D34" s="35">
        <v>2.9</v>
      </c>
      <c r="E34" s="44">
        <v>167505</v>
      </c>
      <c r="F34" s="35">
        <v>2.9</v>
      </c>
      <c r="G34" s="71">
        <v>183849</v>
      </c>
      <c r="H34" s="21">
        <v>2.8</v>
      </c>
      <c r="I34" s="71">
        <v>180658</v>
      </c>
      <c r="J34" s="21">
        <v>2.7</v>
      </c>
      <c r="K34" s="71">
        <v>183727</v>
      </c>
      <c r="L34" s="21">
        <v>2.7</v>
      </c>
      <c r="M34" s="71">
        <v>181663</v>
      </c>
      <c r="N34" s="21">
        <f>M34/(M7+M31)*100</f>
        <v>2.688172281681354</v>
      </c>
      <c r="P34" s="71">
        <v>182191</v>
      </c>
      <c r="Q34" s="21">
        <v>2.6</v>
      </c>
      <c r="R34" s="71">
        <v>182137</v>
      </c>
      <c r="S34" s="72">
        <f>R34/$R$37*100</f>
        <v>2.611201916728899</v>
      </c>
      <c r="T34" s="21">
        <f>ROUND(R34/$R$37*100,1)</f>
        <v>2.6</v>
      </c>
      <c r="U34" s="67">
        <v>183137</v>
      </c>
      <c r="V34" s="68">
        <f>U34/U$37*100</f>
        <v>2.5950281314499493</v>
      </c>
      <c r="W34" s="35">
        <v>2.6</v>
      </c>
      <c r="X34" s="73">
        <v>190000</v>
      </c>
      <c r="Y34" s="70">
        <f>X34/X$37*100</f>
        <v>2.557293124071383</v>
      </c>
      <c r="Z34" s="42">
        <f>ROUNDDOWN(Y34,1)+0.1</f>
        <v>2.6</v>
      </c>
    </row>
    <row r="35" spans="2:26" ht="18" customHeight="1" thickBot="1">
      <c r="B35" s="5" t="s">
        <v>34</v>
      </c>
      <c r="C35" s="74">
        <v>122501</v>
      </c>
      <c r="D35" s="75">
        <v>2.1</v>
      </c>
      <c r="E35" s="74">
        <v>125670</v>
      </c>
      <c r="F35" s="75">
        <v>2.1</v>
      </c>
      <c r="G35" s="76">
        <v>137001</v>
      </c>
      <c r="H35" s="75">
        <v>2.1</v>
      </c>
      <c r="I35" s="76">
        <v>142257</v>
      </c>
      <c r="J35" s="75">
        <v>2.2</v>
      </c>
      <c r="K35" s="76">
        <v>146685</v>
      </c>
      <c r="L35" s="75">
        <v>2.2</v>
      </c>
      <c r="M35" s="76">
        <v>132875</v>
      </c>
      <c r="N35" s="75">
        <f>M35/(M7+M31)*100</f>
        <v>1.9662280812736217</v>
      </c>
      <c r="P35" s="76">
        <v>136668</v>
      </c>
      <c r="Q35" s="75">
        <v>2</v>
      </c>
      <c r="R35" s="76">
        <v>136171</v>
      </c>
      <c r="S35" s="77">
        <f>R35/$R$37*100</f>
        <v>1.9522116659596398</v>
      </c>
      <c r="T35" s="75">
        <f>ROUND(R35/$R$37*100,1)</f>
        <v>2</v>
      </c>
      <c r="U35" s="78">
        <v>140077</v>
      </c>
      <c r="V35" s="79">
        <f>U35/U$37*100</f>
        <v>1.9848733765930124</v>
      </c>
      <c r="W35" s="75">
        <v>2</v>
      </c>
      <c r="X35" s="80">
        <v>152000</v>
      </c>
      <c r="Y35" s="81">
        <f>X35/X$37*100</f>
        <v>2.0458344992571065</v>
      </c>
      <c r="Z35" s="82">
        <f>ROUNDDOWN(Y35,1)</f>
        <v>2</v>
      </c>
    </row>
    <row r="36" spans="2:26" ht="24.75" customHeight="1" thickBot="1">
      <c r="B36" s="9"/>
      <c r="C36" s="19"/>
      <c r="D36" s="19"/>
      <c r="E36" s="19"/>
      <c r="F36" s="19"/>
      <c r="G36" s="19"/>
      <c r="H36" s="19"/>
      <c r="I36" s="19"/>
      <c r="J36" s="83"/>
      <c r="K36" s="19"/>
      <c r="L36" s="84"/>
      <c r="M36" s="19"/>
      <c r="N36" s="84"/>
      <c r="Q36" s="83"/>
      <c r="U36" s="47"/>
      <c r="X36" s="53"/>
      <c r="Y36" s="53"/>
      <c r="Z36" s="53"/>
    </row>
    <row r="37" spans="2:28" ht="18" customHeight="1" thickBot="1">
      <c r="B37" s="12" t="s">
        <v>39</v>
      </c>
      <c r="C37" s="85" t="e">
        <f>SUM(C7+C31)</f>
        <v>#REF!</v>
      </c>
      <c r="D37" s="86">
        <v>100</v>
      </c>
      <c r="E37" s="85" t="e">
        <f>SUM(E7+E31)</f>
        <v>#REF!</v>
      </c>
      <c r="F37" s="86">
        <v>100</v>
      </c>
      <c r="G37" s="85">
        <f>SUM(G7+G31)</f>
        <v>6608865</v>
      </c>
      <c r="H37" s="86">
        <f>H7+H31</f>
        <v>100</v>
      </c>
      <c r="I37" s="85">
        <f>SUM(I7+I31)</f>
        <v>6551086</v>
      </c>
      <c r="J37" s="86">
        <f>J7+J31</f>
        <v>100</v>
      </c>
      <c r="K37" s="85">
        <f>SUM(K7+K31)</f>
        <v>6788753</v>
      </c>
      <c r="L37" s="86">
        <f>L7+L31</f>
        <v>100</v>
      </c>
      <c r="M37" s="85">
        <f>SUM(M7+M31)</f>
        <v>6757863</v>
      </c>
      <c r="N37" s="86">
        <f>N7+N31</f>
        <v>100</v>
      </c>
      <c r="P37" s="85">
        <f>SUM(P7+P31)</f>
        <v>6872720</v>
      </c>
      <c r="Q37" s="87">
        <f>Q7+Q31</f>
        <v>100</v>
      </c>
      <c r="R37" s="85">
        <f>SUM(R7+R31)</f>
        <v>6975217</v>
      </c>
      <c r="S37" s="88"/>
      <c r="T37" s="86">
        <f>T7+T31</f>
        <v>100</v>
      </c>
      <c r="U37" s="89">
        <f>U7+U31</f>
        <v>7057226</v>
      </c>
      <c r="V37" s="90"/>
      <c r="W37" s="86">
        <f>W7+W31</f>
        <v>100</v>
      </c>
      <c r="X37" s="91">
        <f>SUM(X7+X31)</f>
        <v>7429731</v>
      </c>
      <c r="Y37" s="92"/>
      <c r="Z37" s="86">
        <f>Z7+Z31</f>
        <v>99.99999999999999</v>
      </c>
      <c r="AB37" s="33">
        <f>AB7+AB31</f>
        <v>100</v>
      </c>
    </row>
    <row r="38" spans="13:21" ht="18" customHeight="1">
      <c r="M38" s="94"/>
      <c r="U38" s="93"/>
    </row>
    <row r="39" ht="15.75" customHeight="1"/>
  </sheetData>
  <sheetProtection/>
  <mergeCells count="28">
    <mergeCell ref="P29:Q29"/>
    <mergeCell ref="M5:N5"/>
    <mergeCell ref="R29:T29"/>
    <mergeCell ref="U29:W29"/>
    <mergeCell ref="X29:Z29"/>
    <mergeCell ref="B29:B30"/>
    <mergeCell ref="C29:D29"/>
    <mergeCell ref="E29:F29"/>
    <mergeCell ref="G29:H29"/>
    <mergeCell ref="I29:J29"/>
    <mergeCell ref="K29:L29"/>
    <mergeCell ref="P5:Q5"/>
    <mergeCell ref="R5:T5"/>
    <mergeCell ref="U5:W5"/>
    <mergeCell ref="X5:Z5"/>
    <mergeCell ref="P28:Q28"/>
    <mergeCell ref="R28:T28"/>
    <mergeCell ref="X28:Z28"/>
    <mergeCell ref="M29:N29"/>
    <mergeCell ref="K4:L4"/>
    <mergeCell ref="M4:N4"/>
    <mergeCell ref="P4:Q4"/>
    <mergeCell ref="B5:B6"/>
    <mergeCell ref="C5:D5"/>
    <mergeCell ref="E5:F5"/>
    <mergeCell ref="G5:H5"/>
    <mergeCell ref="I5:J5"/>
    <mergeCell ref="K5:L5"/>
  </mergeCells>
  <printOptions/>
  <pageMargins left="0.4724409448818898" right="0.4724409448818898" top="0.984251968503937" bottom="0.984251968503937" header="0.5118110236220472" footer="0.6299212598425197"/>
  <pageSetup horizontalDpi="300" verticalDpi="300" orientation="landscape" paperSize="9" r:id="rId1"/>
  <headerFooter differentOddEven="1" scaleWithDoc="0" alignWithMargins="0">
    <oddFooter>&amp;C-  ９  -</oddFooter>
    <evenHeader>&amp;C-  10 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2017-09-05T08:52:42Z</cp:lastPrinted>
  <dcterms:created xsi:type="dcterms:W3CDTF">2001-06-28T08:12:06Z</dcterms:created>
  <dcterms:modified xsi:type="dcterms:W3CDTF">2017-09-05T10:12:02Z</dcterms:modified>
  <cp:category/>
  <cp:version/>
  <cp:contentType/>
  <cp:contentStatus/>
</cp:coreProperties>
</file>