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H３１年度\ホームページ\Excel\納税係\"/>
    </mc:Choice>
  </mc:AlternateContent>
  <xr:revisionPtr revIDLastSave="0" documentId="13_ncr:1_{FD37FDEF-2D78-4C14-A6DC-F7B71B8C496F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B104決算 (R1)" sheetId="15" r:id="rId1"/>
  </sheets>
  <definedNames>
    <definedName name="_xlnm.Print_Area" localSheetId="0">'B104決算 (R1)'!$A$1:$K$32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15" l="1"/>
  <c r="K14" i="15"/>
  <c r="K17" i="15" s="1"/>
  <c r="K10" i="15"/>
  <c r="K11" i="15" s="1"/>
  <c r="K21" i="15"/>
  <c r="K30" i="15"/>
  <c r="K6" i="15"/>
  <c r="J30" i="15"/>
  <c r="I30" i="15"/>
  <c r="H30" i="15"/>
  <c r="G30" i="15"/>
  <c r="F30" i="15"/>
  <c r="J21" i="15"/>
  <c r="I21" i="15"/>
  <c r="H21" i="15"/>
  <c r="G21" i="15"/>
  <c r="F21" i="15"/>
  <c r="J16" i="15"/>
  <c r="I16" i="15"/>
  <c r="I17" i="15" s="1"/>
  <c r="H16" i="15"/>
  <c r="H17" i="15" s="1"/>
  <c r="G16" i="15"/>
  <c r="F16" i="15"/>
  <c r="F17" i="15" s="1"/>
  <c r="J14" i="15"/>
  <c r="G13" i="15"/>
  <c r="G12" i="15"/>
  <c r="J10" i="15"/>
  <c r="J11" i="15" s="1"/>
  <c r="I10" i="15"/>
  <c r="I11" i="15" s="1"/>
  <c r="H10" i="15"/>
  <c r="H11" i="15" s="1"/>
  <c r="G10" i="15"/>
  <c r="G11" i="15" s="1"/>
  <c r="F10" i="15"/>
  <c r="F11" i="15" s="1"/>
  <c r="H7" i="15"/>
  <c r="G7" i="15"/>
  <c r="J6" i="15"/>
  <c r="I6" i="15"/>
  <c r="G17" i="15" l="1"/>
  <c r="K23" i="15"/>
  <c r="K25" i="15" s="1"/>
  <c r="K27" i="15" s="1"/>
  <c r="K26" i="15"/>
  <c r="I23" i="15"/>
  <c r="I25" i="15" s="1"/>
  <c r="I27" i="15" s="1"/>
  <c r="G23" i="15"/>
  <c r="G26" i="15" s="1"/>
  <c r="H23" i="15"/>
  <c r="H26" i="15" s="1"/>
  <c r="J17" i="15"/>
  <c r="J23" i="15" s="1"/>
  <c r="I26" i="15"/>
  <c r="F23" i="15"/>
  <c r="G25" i="15" l="1"/>
  <c r="G27" i="15" s="1"/>
  <c r="H25" i="15"/>
  <c r="H27" i="15" s="1"/>
  <c r="J26" i="15"/>
  <c r="J25" i="15"/>
  <c r="J27" i="15" s="1"/>
  <c r="F26" i="15"/>
  <c r="F25" i="15"/>
  <c r="F2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河上純子</author>
  </authors>
  <commentList>
    <comment ref="I2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課長・機構職員　含む
</t>
        </r>
      </text>
    </comment>
    <comment ref="F3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住民税　１
納税　　 ３
</t>
        </r>
      </text>
    </comment>
    <comment ref="G3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住民税　１
納税　　 ２
固定　　 １（一部秘書課で予算執行）</t>
        </r>
      </text>
    </comment>
    <comment ref="H3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住民税　１
納税　　 ２
</t>
        </r>
      </text>
    </comment>
    <comment ref="I3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住民税　１
納税　　 ２
</t>
        </r>
      </text>
    </comment>
  </commentList>
</comments>
</file>

<file path=xl/sharedStrings.xml><?xml version="1.0" encoding="utf-8"?>
<sst xmlns="http://schemas.openxmlformats.org/spreadsheetml/2006/main" count="65" uniqueCount="59">
  <si>
    <t>報奨金及びこれに類する経費           　　　</t>
    <phoneticPr fontId="2"/>
  </si>
  <si>
    <t xml:space="preserve">税収入額に対する徴税費の割合      </t>
    <phoneticPr fontId="2"/>
  </si>
  <si>
    <t>(４)</t>
    <phoneticPr fontId="2"/>
  </si>
  <si>
    <t>参考資料：各年度市町村税課税状況等の調</t>
    <rPh sb="0" eb="2">
      <t>サンコウ</t>
    </rPh>
    <rPh sb="2" eb="4">
      <t>シリョウ</t>
    </rPh>
    <rPh sb="5" eb="8">
      <t>カクネンド</t>
    </rPh>
    <rPh sb="8" eb="11">
      <t>シチョウソン</t>
    </rPh>
    <rPh sb="11" eb="12">
      <t>ゼイ</t>
    </rPh>
    <rPh sb="12" eb="14">
      <t>カゼイ</t>
    </rPh>
    <rPh sb="14" eb="16">
      <t>ジョウキョウ</t>
    </rPh>
    <rPh sb="16" eb="17">
      <t>ナド</t>
    </rPh>
    <rPh sb="18" eb="19">
      <t>シラ</t>
    </rPh>
    <phoneticPr fontId="2"/>
  </si>
  <si>
    <t>（１）決算でみる徴税費の推移</t>
    <phoneticPr fontId="2"/>
  </si>
  <si>
    <t>税収入額</t>
    <phoneticPr fontId="2"/>
  </si>
  <si>
    <t>徴税費</t>
    <phoneticPr fontId="2"/>
  </si>
  <si>
    <t>人件費</t>
    <phoneticPr fontId="2"/>
  </si>
  <si>
    <t>需用費</t>
    <phoneticPr fontId="2"/>
  </si>
  <si>
    <t>　市税</t>
    <rPh sb="1" eb="2">
      <t>シ</t>
    </rPh>
    <phoneticPr fontId="2"/>
  </si>
  <si>
    <t>　　　区分　　　</t>
    <phoneticPr fontId="2"/>
  </si>
  <si>
    <t>個人県民税</t>
    <phoneticPr fontId="2"/>
  </si>
  <si>
    <t xml:space="preserve"> 合計</t>
    <phoneticPr fontId="2"/>
  </si>
  <si>
    <t>給料</t>
    <phoneticPr fontId="2"/>
  </si>
  <si>
    <t>諸手当</t>
    <phoneticPr fontId="2"/>
  </si>
  <si>
    <t>その他</t>
    <phoneticPr fontId="2"/>
  </si>
  <si>
    <t>小計</t>
    <phoneticPr fontId="2"/>
  </si>
  <si>
    <t>旅費</t>
    <phoneticPr fontId="2"/>
  </si>
  <si>
    <t>賃金</t>
    <phoneticPr fontId="2"/>
  </si>
  <si>
    <t>役務費</t>
    <rPh sb="0" eb="1">
      <t>ヤク</t>
    </rPh>
    <rPh sb="1" eb="2">
      <t>ム</t>
    </rPh>
    <rPh sb="2" eb="3">
      <t>ヒ</t>
    </rPh>
    <phoneticPr fontId="2"/>
  </si>
  <si>
    <t>委託料</t>
    <phoneticPr fontId="2"/>
  </si>
  <si>
    <t>納税組合事務費補助金</t>
    <rPh sb="2" eb="4">
      <t>クミアイ</t>
    </rPh>
    <rPh sb="4" eb="7">
      <t>ジムヒ</t>
    </rPh>
    <rPh sb="7" eb="10">
      <t>ホジョキン</t>
    </rPh>
    <phoneticPr fontId="2"/>
  </si>
  <si>
    <t>前納報奨金</t>
    <phoneticPr fontId="2"/>
  </si>
  <si>
    <t>合計</t>
    <phoneticPr fontId="2"/>
  </si>
  <si>
    <t>県民税徴収取扱費</t>
    <phoneticPr fontId="2"/>
  </si>
  <si>
    <t>吏員</t>
    <phoneticPr fontId="2"/>
  </si>
  <si>
    <t>その他の職員</t>
    <phoneticPr fontId="2"/>
  </si>
  <si>
    <t>非常勤職員</t>
    <rPh sb="0" eb="1">
      <t>ヒ</t>
    </rPh>
    <rPh sb="1" eb="2">
      <t>ツネ</t>
    </rPh>
    <rPh sb="2" eb="3">
      <t>ツトム</t>
    </rPh>
    <phoneticPr fontId="2"/>
  </si>
  <si>
    <t>（２）</t>
    <phoneticPr fontId="2"/>
  </si>
  <si>
    <t>（１）</t>
    <phoneticPr fontId="2"/>
  </si>
  <si>
    <t>（３）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</si>
  <si>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</si>
  <si>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</si>
  <si>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</si>
  <si>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</si>
  <si>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（９）</t>
    <phoneticPr fontId="2"/>
  </si>
  <si>
    <t>（10）</t>
    <phoneticPr fontId="2"/>
  </si>
  <si>
    <t>（11）</t>
    <phoneticPr fontId="2"/>
  </si>
  <si>
    <t>（12）</t>
    <phoneticPr fontId="2"/>
  </si>
  <si>
    <t>（13）</t>
    <phoneticPr fontId="2"/>
  </si>
  <si>
    <t>（14）</t>
    <phoneticPr fontId="2"/>
  </si>
  <si>
    <t>（15）</t>
    <phoneticPr fontId="2"/>
  </si>
  <si>
    <t>（16）</t>
    <phoneticPr fontId="2"/>
  </si>
  <si>
    <t>（17）</t>
    <phoneticPr fontId="2"/>
  </si>
  <si>
    <t>（18）</t>
    <phoneticPr fontId="2"/>
  </si>
  <si>
    <t>（19）</t>
    <phoneticPr fontId="2"/>
  </si>
  <si>
    <t>（20）</t>
    <phoneticPr fontId="2"/>
  </si>
  <si>
    <t>（19）－（20）</t>
    <phoneticPr fontId="2"/>
  </si>
  <si>
    <t>（21）</t>
    <phoneticPr fontId="2"/>
  </si>
  <si>
    <t>（19）／（３）</t>
    <phoneticPr fontId="2"/>
  </si>
  <si>
    <t>（21）／（１）</t>
    <phoneticPr fontId="2"/>
  </si>
  <si>
    <t>徴税に携わる  　職員数（人）</t>
    <phoneticPr fontId="2"/>
  </si>
  <si>
    <t>平成25年度</t>
    <rPh sb="4" eb="5">
      <t>ネン</t>
    </rPh>
    <phoneticPr fontId="2"/>
  </si>
  <si>
    <t>平成26年度</t>
    <rPh sb="4" eb="5">
      <t>ネン</t>
    </rPh>
    <phoneticPr fontId="2"/>
  </si>
  <si>
    <t>平成27年度</t>
    <rPh sb="4" eb="5">
      <t>ネン</t>
    </rPh>
    <phoneticPr fontId="2"/>
  </si>
  <si>
    <t>平成28年度</t>
    <rPh sb="4" eb="5">
      <t>ネン</t>
    </rPh>
    <phoneticPr fontId="2"/>
  </si>
  <si>
    <t>３　税徴収の概要</t>
    <phoneticPr fontId="2"/>
  </si>
  <si>
    <t>平成29年度</t>
    <rPh sb="4" eb="5">
      <t>ネン</t>
    </rPh>
    <phoneticPr fontId="2"/>
  </si>
  <si>
    <t>平成30年度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</si>
</sst>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;&quot;△ &quot;#,##0"/>
    <numFmt numFmtId="178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7" fillId="0" borderId="1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3" fontId="5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 x14ac:dyDescent="0.15"/>
  <cols>
    <col min="1" max="1" width="3.125" style="14" customWidth="1"/>
    <col min="2" max="2" width="3.25" style="14" customWidth="1"/>
    <col min="3" max="3" width="10" style="14" customWidth="1"/>
    <col min="4" max="4" width="20" style="14" customWidth="1"/>
    <col min="5" max="5" width="5" style="14" customWidth="1"/>
    <col min="6" max="12" width="15.625" style="14" customWidth="1"/>
    <col min="13" max="13" width="9" style="15"/>
    <col min="14" max="16384" width="9" style="14"/>
  </cols>
  <sheetData>
    <row r="1" spans="1:12" ht="18.75" x14ac:dyDescent="0.15">
      <c r="B1" s="50" t="s">
        <v>56</v>
      </c>
    </row>
    <row r="2" spans="1:12" ht="14.25" customHeight="1" x14ac:dyDescent="0.15">
      <c r="B2" s="50"/>
    </row>
    <row r="3" spans="1:12" ht="18" thickBot="1" x14ac:dyDescent="0.2">
      <c r="B3" s="55" t="s">
        <v>4</v>
      </c>
      <c r="C3" s="55"/>
      <c r="D3" s="55"/>
      <c r="E3" s="55"/>
    </row>
    <row r="4" spans="1:12" ht="18.75" customHeight="1" thickBot="1" x14ac:dyDescent="0.2">
      <c r="A4" s="16"/>
      <c r="B4" s="56" t="s">
        <v>10</v>
      </c>
      <c r="C4" s="57"/>
      <c r="D4" s="57"/>
      <c r="E4" s="58"/>
      <c r="F4" s="8" t="s">
        <v>52</v>
      </c>
      <c r="G4" s="1" t="s">
        <v>53</v>
      </c>
      <c r="H4" s="1" t="s">
        <v>54</v>
      </c>
      <c r="I4" s="1" t="s">
        <v>55</v>
      </c>
      <c r="J4" s="9" t="s">
        <v>57</v>
      </c>
      <c r="K4" s="9" t="s">
        <v>58</v>
      </c>
    </row>
    <row r="5" spans="1:12" ht="17.25" customHeight="1" x14ac:dyDescent="0.15">
      <c r="A5" s="16"/>
      <c r="B5" s="59" t="s">
        <v>5</v>
      </c>
      <c r="C5" s="60"/>
      <c r="D5" s="10" t="s">
        <v>9</v>
      </c>
      <c r="E5" s="2" t="s">
        <v>29</v>
      </c>
      <c r="F5" s="19">
        <v>7215842824</v>
      </c>
      <c r="G5" s="19">
        <v>7473744601</v>
      </c>
      <c r="H5" s="20">
        <v>7580723851</v>
      </c>
      <c r="I5" s="20">
        <v>7792994612</v>
      </c>
      <c r="J5" s="18">
        <v>7796554460</v>
      </c>
      <c r="K5" s="20">
        <v>7961172669</v>
      </c>
    </row>
    <row r="6" spans="1:12" ht="17.25" customHeight="1" x14ac:dyDescent="0.15">
      <c r="A6" s="16"/>
      <c r="B6" s="61"/>
      <c r="C6" s="62"/>
      <c r="D6" s="11" t="s">
        <v>11</v>
      </c>
      <c r="E6" s="3" t="s">
        <v>28</v>
      </c>
      <c r="F6" s="22">
        <v>1757477684</v>
      </c>
      <c r="G6" s="22">
        <v>1841031203</v>
      </c>
      <c r="H6" s="23">
        <v>1930582570</v>
      </c>
      <c r="I6" s="23">
        <f>I7-I5</f>
        <v>1939367040</v>
      </c>
      <c r="J6" s="23">
        <f>J7-J5</f>
        <v>1959574733</v>
      </c>
      <c r="K6" s="23">
        <f>K7-K5</f>
        <v>2044909521</v>
      </c>
    </row>
    <row r="7" spans="1:12" ht="17.25" customHeight="1" thickBot="1" x14ac:dyDescent="0.2">
      <c r="A7" s="16"/>
      <c r="B7" s="63"/>
      <c r="C7" s="64"/>
      <c r="D7" s="52" t="s">
        <v>12</v>
      </c>
      <c r="E7" s="4" t="s">
        <v>30</v>
      </c>
      <c r="F7" s="25">
        <v>8973320508</v>
      </c>
      <c r="G7" s="25">
        <f>SUM(G5:G6)</f>
        <v>9314775804</v>
      </c>
      <c r="H7" s="25">
        <f>SUM(H5:H6)</f>
        <v>9511306421</v>
      </c>
      <c r="I7" s="25">
        <v>9732361652</v>
      </c>
      <c r="J7" s="24">
        <v>9756129193</v>
      </c>
      <c r="K7" s="25">
        <v>10006082190</v>
      </c>
      <c r="L7" s="26"/>
    </row>
    <row r="8" spans="1:12" ht="17.25" customHeight="1" x14ac:dyDescent="0.15">
      <c r="A8" s="16"/>
      <c r="B8" s="79" t="s">
        <v>6</v>
      </c>
      <c r="C8" s="82" t="s">
        <v>7</v>
      </c>
      <c r="D8" s="10" t="s">
        <v>13</v>
      </c>
      <c r="E8" s="2" t="s">
        <v>2</v>
      </c>
      <c r="F8" s="19">
        <v>68139396</v>
      </c>
      <c r="G8" s="19">
        <v>67662608</v>
      </c>
      <c r="H8" s="27">
        <v>68699400</v>
      </c>
      <c r="I8" s="20">
        <v>69425366</v>
      </c>
      <c r="J8" s="18">
        <v>67500585</v>
      </c>
      <c r="K8" s="20">
        <v>71093988</v>
      </c>
      <c r="L8" s="53"/>
    </row>
    <row r="9" spans="1:12" ht="17.25" customHeight="1" x14ac:dyDescent="0.15">
      <c r="A9" s="16"/>
      <c r="B9" s="80"/>
      <c r="C9" s="83"/>
      <c r="D9" s="12" t="s">
        <v>14</v>
      </c>
      <c r="E9" s="5" t="s">
        <v>31</v>
      </c>
      <c r="F9" s="29">
        <v>34265188</v>
      </c>
      <c r="G9" s="29">
        <v>36418535</v>
      </c>
      <c r="H9" s="27">
        <v>36316264</v>
      </c>
      <c r="I9" s="27">
        <v>36439611</v>
      </c>
      <c r="J9" s="28">
        <v>36055366</v>
      </c>
      <c r="K9" s="27">
        <v>42769047</v>
      </c>
      <c r="L9" s="53"/>
    </row>
    <row r="10" spans="1:12" ht="17.25" customHeight="1" x14ac:dyDescent="0.15">
      <c r="A10" s="16"/>
      <c r="B10" s="80"/>
      <c r="C10" s="83"/>
      <c r="D10" s="11" t="s">
        <v>15</v>
      </c>
      <c r="E10" s="3" t="s">
        <v>32</v>
      </c>
      <c r="F10" s="22">
        <f>36000+35535364-1204917</f>
        <v>34366447</v>
      </c>
      <c r="G10" s="29">
        <f>36000+35816503-1014632</f>
        <v>34837871</v>
      </c>
      <c r="H10" s="23">
        <f>36000+36081781-1075237</f>
        <v>35042544</v>
      </c>
      <c r="I10" s="27">
        <f>36000+36267738-1157445</f>
        <v>35146293</v>
      </c>
      <c r="J10" s="21">
        <f>36000+35792837</f>
        <v>35828837</v>
      </c>
      <c r="K10" s="27">
        <f>36000+23427710+13972524</f>
        <v>37436234</v>
      </c>
      <c r="L10" s="53"/>
    </row>
    <row r="11" spans="1:12" ht="17.25" customHeight="1" x14ac:dyDescent="0.15">
      <c r="A11" s="16"/>
      <c r="B11" s="80"/>
      <c r="C11" s="84"/>
      <c r="D11" s="51" t="s">
        <v>16</v>
      </c>
      <c r="E11" s="6" t="s">
        <v>33</v>
      </c>
      <c r="F11" s="30">
        <f t="shared" ref="F11:K11" si="0">SUM(F8:F10)</f>
        <v>136771031</v>
      </c>
      <c r="G11" s="30">
        <f t="shared" si="0"/>
        <v>138919014</v>
      </c>
      <c r="H11" s="30">
        <f t="shared" si="0"/>
        <v>140058208</v>
      </c>
      <c r="I11" s="30">
        <f t="shared" si="0"/>
        <v>141011270</v>
      </c>
      <c r="J11" s="30">
        <f t="shared" si="0"/>
        <v>139384788</v>
      </c>
      <c r="K11" s="30">
        <f t="shared" si="0"/>
        <v>151299269</v>
      </c>
      <c r="L11" s="53"/>
    </row>
    <row r="12" spans="1:12" ht="17.25" customHeight="1" x14ac:dyDescent="0.15">
      <c r="A12" s="16"/>
      <c r="B12" s="80"/>
      <c r="C12" s="85" t="s">
        <v>8</v>
      </c>
      <c r="D12" s="13" t="s">
        <v>17</v>
      </c>
      <c r="E12" s="7" t="s">
        <v>34</v>
      </c>
      <c r="F12" s="32">
        <v>437415</v>
      </c>
      <c r="G12" s="32">
        <f>62940+152736</f>
        <v>215676</v>
      </c>
      <c r="H12" s="33">
        <v>271200</v>
      </c>
      <c r="I12" s="33">
        <v>279156</v>
      </c>
      <c r="J12" s="31">
        <v>234544</v>
      </c>
      <c r="K12" s="33">
        <v>216806</v>
      </c>
      <c r="L12" s="53"/>
    </row>
    <row r="13" spans="1:12" ht="17.25" customHeight="1" x14ac:dyDescent="0.15">
      <c r="A13" s="16"/>
      <c r="B13" s="80"/>
      <c r="C13" s="83"/>
      <c r="D13" s="12" t="s">
        <v>18</v>
      </c>
      <c r="E13" s="5" t="s">
        <v>35</v>
      </c>
      <c r="F13" s="29">
        <v>9937009</v>
      </c>
      <c r="G13" s="29">
        <f>3495852+4845282</f>
        <v>8341134</v>
      </c>
      <c r="H13" s="27">
        <v>8740044</v>
      </c>
      <c r="I13" s="27">
        <v>7750426</v>
      </c>
      <c r="J13" s="28">
        <v>8556641</v>
      </c>
      <c r="K13" s="27">
        <v>5593152</v>
      </c>
      <c r="L13" s="53"/>
    </row>
    <row r="14" spans="1:12" ht="17.25" customHeight="1" x14ac:dyDescent="0.15">
      <c r="A14" s="16"/>
      <c r="B14" s="80"/>
      <c r="C14" s="83"/>
      <c r="D14" s="12" t="s">
        <v>19</v>
      </c>
      <c r="E14" s="5" t="s">
        <v>36</v>
      </c>
      <c r="F14" s="29">
        <v>7551779</v>
      </c>
      <c r="G14" s="29">
        <v>7438165</v>
      </c>
      <c r="H14" s="27">
        <v>7661872</v>
      </c>
      <c r="I14" s="27">
        <v>8349087</v>
      </c>
      <c r="J14" s="28">
        <f>8178+16805145</f>
        <v>16813323</v>
      </c>
      <c r="K14" s="27">
        <f>1404687+17225369</f>
        <v>18630056</v>
      </c>
      <c r="L14" s="53"/>
    </row>
    <row r="15" spans="1:12" ht="17.25" customHeight="1" x14ac:dyDescent="0.15">
      <c r="A15" s="16"/>
      <c r="B15" s="80"/>
      <c r="C15" s="83"/>
      <c r="D15" s="12" t="s">
        <v>20</v>
      </c>
      <c r="E15" s="5" t="s">
        <v>37</v>
      </c>
      <c r="F15" s="29">
        <v>42700349</v>
      </c>
      <c r="G15" s="29">
        <v>37677582</v>
      </c>
      <c r="H15" s="27">
        <v>35756802</v>
      </c>
      <c r="I15" s="27">
        <v>92651094</v>
      </c>
      <c r="J15" s="28">
        <v>49354920</v>
      </c>
      <c r="K15" s="27">
        <v>49061224</v>
      </c>
      <c r="L15" s="53"/>
    </row>
    <row r="16" spans="1:12" ht="17.25" customHeight="1" x14ac:dyDescent="0.15">
      <c r="A16" s="16"/>
      <c r="B16" s="80"/>
      <c r="C16" s="83"/>
      <c r="D16" s="11" t="s">
        <v>15</v>
      </c>
      <c r="E16" s="3" t="s">
        <v>38</v>
      </c>
      <c r="F16" s="22">
        <f>1204917+15180365</f>
        <v>16385282</v>
      </c>
      <c r="G16" s="22">
        <f>430356+6830002+4756824+1208200+996900-2880+106380+1014632</f>
        <v>15340414</v>
      </c>
      <c r="H16" s="23">
        <f>1075237+14595994</f>
        <v>15671231</v>
      </c>
      <c r="I16" s="23">
        <f>1157445+14111453</f>
        <v>15268898</v>
      </c>
      <c r="J16" s="21">
        <f>1405080+354182+955010+8724649+2943720+1640740</f>
        <v>16023381</v>
      </c>
      <c r="K16" s="23">
        <f>841574+332772+22197+860010+8053765+2942320+1085810</f>
        <v>14138448</v>
      </c>
      <c r="L16" s="34"/>
    </row>
    <row r="17" spans="1:12" ht="17.25" customHeight="1" x14ac:dyDescent="0.15">
      <c r="A17" s="16"/>
      <c r="B17" s="80"/>
      <c r="C17" s="84"/>
      <c r="D17" s="51" t="s">
        <v>16</v>
      </c>
      <c r="E17" s="6" t="s">
        <v>39</v>
      </c>
      <c r="F17" s="33">
        <f t="shared" ref="F17:K17" si="1">SUM(F12:F16)</f>
        <v>77011834</v>
      </c>
      <c r="G17" s="33">
        <f t="shared" si="1"/>
        <v>69012971</v>
      </c>
      <c r="H17" s="30">
        <f t="shared" si="1"/>
        <v>68101149</v>
      </c>
      <c r="I17" s="30">
        <f t="shared" si="1"/>
        <v>124298661</v>
      </c>
      <c r="J17" s="33">
        <f t="shared" si="1"/>
        <v>90982809</v>
      </c>
      <c r="K17" s="33">
        <f t="shared" si="1"/>
        <v>87639686</v>
      </c>
      <c r="L17" s="53"/>
    </row>
    <row r="18" spans="1:12" ht="17.25" customHeight="1" x14ac:dyDescent="0.15">
      <c r="A18" s="16"/>
      <c r="B18" s="80"/>
      <c r="C18" s="86" t="s">
        <v>0</v>
      </c>
      <c r="D18" s="13" t="s">
        <v>22</v>
      </c>
      <c r="E18" s="7" t="s">
        <v>40</v>
      </c>
      <c r="F18" s="32">
        <v>0</v>
      </c>
      <c r="G18" s="32">
        <v>0</v>
      </c>
      <c r="H18" s="33">
        <v>0</v>
      </c>
      <c r="I18" s="33">
        <v>0</v>
      </c>
      <c r="J18" s="31">
        <v>0</v>
      </c>
      <c r="K18" s="33">
        <v>0</v>
      </c>
      <c r="L18" s="53"/>
    </row>
    <row r="19" spans="1:12" ht="17.25" customHeight="1" x14ac:dyDescent="0.15">
      <c r="A19" s="16"/>
      <c r="B19" s="80"/>
      <c r="C19" s="87"/>
      <c r="D19" s="12" t="s">
        <v>21</v>
      </c>
      <c r="E19" s="5" t="s">
        <v>41</v>
      </c>
      <c r="F19" s="29">
        <v>2960</v>
      </c>
      <c r="G19" s="29">
        <v>2880</v>
      </c>
      <c r="H19" s="27">
        <v>0</v>
      </c>
      <c r="I19" s="27">
        <v>0</v>
      </c>
      <c r="J19" s="28">
        <v>0</v>
      </c>
      <c r="K19" s="27">
        <v>0</v>
      </c>
      <c r="L19" s="53"/>
    </row>
    <row r="20" spans="1:12" ht="17.25" customHeight="1" x14ac:dyDescent="0.15">
      <c r="A20" s="16"/>
      <c r="B20" s="80"/>
      <c r="C20" s="87"/>
      <c r="D20" s="11" t="s">
        <v>15</v>
      </c>
      <c r="E20" s="3" t="s">
        <v>42</v>
      </c>
      <c r="F20" s="22">
        <v>18225</v>
      </c>
      <c r="G20" s="22">
        <v>18660</v>
      </c>
      <c r="H20" s="23">
        <v>8940</v>
      </c>
      <c r="I20" s="23">
        <v>9000</v>
      </c>
      <c r="J20" s="21">
        <v>9048</v>
      </c>
      <c r="K20" s="23">
        <v>3000</v>
      </c>
      <c r="L20" s="53"/>
    </row>
    <row r="21" spans="1:12" ht="17.25" customHeight="1" x14ac:dyDescent="0.15">
      <c r="A21" s="16"/>
      <c r="B21" s="80"/>
      <c r="C21" s="88"/>
      <c r="D21" s="51" t="s">
        <v>16</v>
      </c>
      <c r="E21" s="6" t="s">
        <v>43</v>
      </c>
      <c r="F21" s="35">
        <f t="shared" ref="F21:K21" si="2">SUM(F18:F20)</f>
        <v>21185</v>
      </c>
      <c r="G21" s="35">
        <f t="shared" si="2"/>
        <v>21540</v>
      </c>
      <c r="H21" s="30">
        <f t="shared" si="2"/>
        <v>8940</v>
      </c>
      <c r="I21" s="30">
        <f t="shared" si="2"/>
        <v>9000</v>
      </c>
      <c r="J21" s="35">
        <f t="shared" si="2"/>
        <v>9048</v>
      </c>
      <c r="K21" s="35">
        <f t="shared" si="2"/>
        <v>3000</v>
      </c>
      <c r="L21" s="53"/>
    </row>
    <row r="22" spans="1:12" ht="17.25" customHeight="1" x14ac:dyDescent="0.15">
      <c r="A22" s="16"/>
      <c r="B22" s="80"/>
      <c r="C22" s="89" t="s">
        <v>15</v>
      </c>
      <c r="D22" s="90"/>
      <c r="E22" s="6" t="s">
        <v>44</v>
      </c>
      <c r="F22" s="35">
        <v>24589148</v>
      </c>
      <c r="G22" s="35">
        <v>20697253</v>
      </c>
      <c r="H22" s="30">
        <v>33106873</v>
      </c>
      <c r="I22" s="30">
        <v>18867883</v>
      </c>
      <c r="J22" s="36">
        <v>25460701</v>
      </c>
      <c r="K22" s="30">
        <v>84612432</v>
      </c>
      <c r="L22" s="53"/>
    </row>
    <row r="23" spans="1:12" ht="17.25" customHeight="1" thickBot="1" x14ac:dyDescent="0.2">
      <c r="A23" s="16"/>
      <c r="B23" s="81"/>
      <c r="C23" s="65" t="s">
        <v>23</v>
      </c>
      <c r="D23" s="66"/>
      <c r="E23" s="4" t="s">
        <v>45</v>
      </c>
      <c r="F23" s="25">
        <f t="shared" ref="F23:J23" si="3">F11+F17+F21+F22</f>
        <v>238393198</v>
      </c>
      <c r="G23" s="25">
        <f t="shared" si="3"/>
        <v>228650778</v>
      </c>
      <c r="H23" s="25">
        <f t="shared" si="3"/>
        <v>241275170</v>
      </c>
      <c r="I23" s="25">
        <f t="shared" si="3"/>
        <v>284186814</v>
      </c>
      <c r="J23" s="25">
        <f t="shared" si="3"/>
        <v>255837346</v>
      </c>
      <c r="K23" s="25">
        <f>K11+K17+K21+K22</f>
        <v>323554387</v>
      </c>
      <c r="L23" s="53"/>
    </row>
    <row r="24" spans="1:12" ht="17.25" customHeight="1" thickBot="1" x14ac:dyDescent="0.2">
      <c r="A24" s="16"/>
      <c r="B24" s="67" t="s">
        <v>24</v>
      </c>
      <c r="C24" s="68"/>
      <c r="D24" s="68"/>
      <c r="E24" s="54" t="s">
        <v>46</v>
      </c>
      <c r="F24" s="38">
        <v>78297102</v>
      </c>
      <c r="G24" s="38">
        <v>80715145</v>
      </c>
      <c r="H24" s="39">
        <v>83088201</v>
      </c>
      <c r="I24" s="39">
        <v>85638068</v>
      </c>
      <c r="J24" s="37">
        <v>87697478</v>
      </c>
      <c r="K24" s="20">
        <v>91081805</v>
      </c>
    </row>
    <row r="25" spans="1:12" ht="17.25" customHeight="1" thickBot="1" x14ac:dyDescent="0.2">
      <c r="A25" s="16"/>
      <c r="B25" s="67" t="s">
        <v>47</v>
      </c>
      <c r="C25" s="69"/>
      <c r="D25" s="70" t="s">
        <v>48</v>
      </c>
      <c r="E25" s="71"/>
      <c r="F25" s="40">
        <f t="shared" ref="F25:K25" si="4">F23-F24</f>
        <v>160096096</v>
      </c>
      <c r="G25" s="40">
        <f t="shared" si="4"/>
        <v>147935633</v>
      </c>
      <c r="H25" s="40">
        <f t="shared" si="4"/>
        <v>158186969</v>
      </c>
      <c r="I25" s="40">
        <f t="shared" si="4"/>
        <v>198548746</v>
      </c>
      <c r="J25" s="40">
        <f t="shared" si="4"/>
        <v>168139868</v>
      </c>
      <c r="K25" s="40">
        <f t="shared" si="4"/>
        <v>232472582</v>
      </c>
    </row>
    <row r="26" spans="1:12" ht="17.25" customHeight="1" x14ac:dyDescent="0.15">
      <c r="A26" s="16"/>
      <c r="B26" s="72" t="s">
        <v>1</v>
      </c>
      <c r="C26" s="73"/>
      <c r="D26" s="76" t="s">
        <v>49</v>
      </c>
      <c r="E26" s="77"/>
      <c r="F26" s="41">
        <f t="shared" ref="F26:J26" si="5">F23/F7*100</f>
        <v>2.6566887674129647</v>
      </c>
      <c r="G26" s="41">
        <f t="shared" si="5"/>
        <v>2.4547104816179428</v>
      </c>
      <c r="H26" s="41">
        <f t="shared" si="5"/>
        <v>2.5367195558676241</v>
      </c>
      <c r="I26" s="41">
        <f t="shared" si="5"/>
        <v>2.920019047397397</v>
      </c>
      <c r="J26" s="41">
        <f t="shared" si="5"/>
        <v>2.6223242941838318</v>
      </c>
      <c r="K26" s="41">
        <f t="shared" ref="K26" si="6">K23/K7*100</f>
        <v>3.2335771469412649</v>
      </c>
    </row>
    <row r="27" spans="1:12" ht="17.25" customHeight="1" thickBot="1" x14ac:dyDescent="0.2">
      <c r="A27" s="16"/>
      <c r="B27" s="74"/>
      <c r="C27" s="75"/>
      <c r="D27" s="65" t="s">
        <v>50</v>
      </c>
      <c r="E27" s="78"/>
      <c r="F27" s="42">
        <f t="shared" ref="F27:J27" si="7">F25/F5*100</f>
        <v>2.21867493382087</v>
      </c>
      <c r="G27" s="42">
        <f t="shared" si="7"/>
        <v>1.9794044471389345</v>
      </c>
      <c r="H27" s="42">
        <f t="shared" si="7"/>
        <v>2.0867000580575561</v>
      </c>
      <c r="I27" s="42">
        <f t="shared" si="7"/>
        <v>2.5477849772187167</v>
      </c>
      <c r="J27" s="42">
        <f t="shared" si="7"/>
        <v>2.1565919774258848</v>
      </c>
      <c r="K27" s="42">
        <f t="shared" ref="K27" si="8">K25/K5*100</f>
        <v>2.9200796373281124</v>
      </c>
    </row>
    <row r="28" spans="1:12" ht="17.25" customHeight="1" x14ac:dyDescent="0.15">
      <c r="A28" s="16"/>
      <c r="B28" s="91" t="s">
        <v>51</v>
      </c>
      <c r="C28" s="92"/>
      <c r="D28" s="76" t="s">
        <v>25</v>
      </c>
      <c r="E28" s="77"/>
      <c r="F28" s="44">
        <v>23</v>
      </c>
      <c r="G28" s="44">
        <v>23</v>
      </c>
      <c r="H28" s="45">
        <v>24</v>
      </c>
      <c r="I28" s="45">
        <v>24</v>
      </c>
      <c r="J28" s="43">
        <v>24</v>
      </c>
      <c r="K28" s="45">
        <v>25</v>
      </c>
    </row>
    <row r="29" spans="1:12" ht="17.25" customHeight="1" x14ac:dyDescent="0.15">
      <c r="A29" s="16"/>
      <c r="B29" s="93"/>
      <c r="C29" s="92"/>
      <c r="D29" s="89" t="s">
        <v>26</v>
      </c>
      <c r="E29" s="96"/>
      <c r="F29" s="47">
        <v>0</v>
      </c>
      <c r="G29" s="47">
        <v>0</v>
      </c>
      <c r="H29" s="47">
        <v>0</v>
      </c>
      <c r="I29" s="47">
        <v>0</v>
      </c>
      <c r="J29" s="46">
        <v>0</v>
      </c>
      <c r="K29" s="47">
        <v>0</v>
      </c>
    </row>
    <row r="30" spans="1:12" ht="17.25" customHeight="1" x14ac:dyDescent="0.15">
      <c r="A30" s="16"/>
      <c r="B30" s="93"/>
      <c r="C30" s="92"/>
      <c r="D30" s="89" t="s">
        <v>23</v>
      </c>
      <c r="E30" s="96"/>
      <c r="F30" s="46">
        <f t="shared" ref="F30:K30" si="9">SUM(F28:F29)</f>
        <v>23</v>
      </c>
      <c r="G30" s="46">
        <f t="shared" si="9"/>
        <v>23</v>
      </c>
      <c r="H30" s="46">
        <f t="shared" si="9"/>
        <v>24</v>
      </c>
      <c r="I30" s="46">
        <f t="shared" si="9"/>
        <v>24</v>
      </c>
      <c r="J30" s="46">
        <f t="shared" si="9"/>
        <v>24</v>
      </c>
      <c r="K30" s="46">
        <f t="shared" si="9"/>
        <v>25</v>
      </c>
    </row>
    <row r="31" spans="1:12" ht="17.25" customHeight="1" thickBot="1" x14ac:dyDescent="0.2">
      <c r="A31" s="16"/>
      <c r="B31" s="94"/>
      <c r="C31" s="95"/>
      <c r="D31" s="65" t="s">
        <v>27</v>
      </c>
      <c r="E31" s="78"/>
      <c r="F31" s="49">
        <v>4</v>
      </c>
      <c r="G31" s="49">
        <v>4</v>
      </c>
      <c r="H31" s="49">
        <v>3</v>
      </c>
      <c r="I31" s="49">
        <v>3</v>
      </c>
      <c r="J31" s="48">
        <v>2</v>
      </c>
      <c r="K31" s="49">
        <v>2</v>
      </c>
    </row>
    <row r="32" spans="1:12" ht="18.75" customHeight="1" x14ac:dyDescent="0.15">
      <c r="A32" s="16"/>
      <c r="B32" s="16"/>
      <c r="C32" s="16"/>
      <c r="D32" s="16"/>
      <c r="E32" s="16"/>
      <c r="K32" s="17" t="s">
        <v>3</v>
      </c>
    </row>
  </sheetData>
  <mergeCells count="20">
    <mergeCell ref="B28:C31"/>
    <mergeCell ref="D28:E28"/>
    <mergeCell ref="D29:E29"/>
    <mergeCell ref="D30:E30"/>
    <mergeCell ref="D31:E31"/>
    <mergeCell ref="B25:C25"/>
    <mergeCell ref="D25:E25"/>
    <mergeCell ref="B26:C27"/>
    <mergeCell ref="D26:E26"/>
    <mergeCell ref="D27:E27"/>
    <mergeCell ref="B3:E3"/>
    <mergeCell ref="B4:E4"/>
    <mergeCell ref="B5:C7"/>
    <mergeCell ref="C23:D23"/>
    <mergeCell ref="B24:D24"/>
    <mergeCell ref="B8:B23"/>
    <mergeCell ref="C8:C11"/>
    <mergeCell ref="C12:C17"/>
    <mergeCell ref="C18:C21"/>
    <mergeCell ref="C22:D22"/>
  </mergeCells>
  <phoneticPr fontId="2"/>
  <pageMargins left="0.98425196850393704" right="0.51181102362204722" top="0.86614173228346458" bottom="0.78740157480314965" header="0.51181102362204722" footer="0.51181102362204722"/>
  <pageSetup paperSize="9" scale="92" orientation="landscape" horizontalDpi="300" verticalDpi="300" r:id="rId1"/>
  <headerFooter scaleWithDoc="0" alignWithMargins="0">
    <oddFooter>&amp;C-  26  -</oddFooter>
  </headerFooter>
  <colBreaks count="1" manualBreakCount="1">
    <brk id="11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B104決算 (R1)</vt:lpstr>
      <vt:lpstr>'B104決算 (R1)'!Print_Area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2018-07-06T04:19:54Z</cp:lastPrinted>
  <dcterms:created xsi:type="dcterms:W3CDTF">2001-06-28T08:08:40Z</dcterms:created>
  <dcterms:modified xsi:type="dcterms:W3CDTF">2019-09-25T07:40:13Z</dcterms:modified>
</cp:coreProperties>
</file>