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04 市税収入年度別決算額\"/>
    </mc:Choice>
  </mc:AlternateContent>
  <xr:revisionPtr revIDLastSave="0" documentId="13_ncr:1_{EAC7A656-D4C3-46BF-9B67-E83E180C72F0}" xr6:coauthVersionLast="44" xr6:coauthVersionMax="44" xr10:uidLastSave="{00000000-0000-0000-0000-000000000000}"/>
  <bookViews>
    <workbookView xWindow="-120" yWindow="-120" windowWidth="19440" windowHeight="15000" xr2:uid="{656C3E04-6E83-44DA-91C3-7B92DDBCFD79}"/>
  </bookViews>
  <sheets>
    <sheet name="10-11歳入に占める市税状況（市税決算）R2年" sheetId="1" r:id="rId1"/>
  </sheets>
  <definedNames>
    <definedName name="_xlnm.Print_Area" localSheetId="0">'10-11歳入に占める市税状況（市税決算）R2年'!$A$1:$K$62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9" i="1" l="1"/>
  <c r="H58" i="1"/>
  <c r="H57" i="1"/>
  <c r="I61" i="1" l="1"/>
  <c r="F61" i="1"/>
  <c r="E61" i="1"/>
  <c r="I60" i="1"/>
  <c r="E60" i="1"/>
  <c r="C60" i="1"/>
  <c r="J58" i="1"/>
  <c r="I58" i="1"/>
  <c r="G58" i="1"/>
  <c r="F58" i="1"/>
  <c r="E58" i="1"/>
  <c r="J57" i="1"/>
  <c r="I57" i="1"/>
  <c r="G57" i="1"/>
  <c r="F57" i="1"/>
  <c r="E57" i="1"/>
  <c r="E59" i="1" s="1"/>
  <c r="C57" i="1"/>
  <c r="I56" i="1"/>
  <c r="F56" i="1"/>
  <c r="E56" i="1"/>
  <c r="K55" i="1"/>
  <c r="J55" i="1"/>
  <c r="H55" i="1"/>
  <c r="G55" i="1"/>
  <c r="K54" i="1"/>
  <c r="J54" i="1"/>
  <c r="H54" i="1"/>
  <c r="G54" i="1"/>
  <c r="G56" i="1" s="1"/>
  <c r="C54" i="1"/>
  <c r="C51" i="1"/>
  <c r="F50" i="1"/>
  <c r="H50" i="1" s="1"/>
  <c r="E50" i="1"/>
  <c r="K48" i="1"/>
  <c r="H48" i="1"/>
  <c r="G48" i="1"/>
  <c r="G50" i="1" s="1"/>
  <c r="C48" i="1"/>
  <c r="C45" i="1"/>
  <c r="E44" i="1"/>
  <c r="F42" i="1"/>
  <c r="F60" i="1" s="1"/>
  <c r="C42" i="1"/>
  <c r="C39" i="1"/>
  <c r="I38" i="1"/>
  <c r="F38" i="1"/>
  <c r="E38" i="1"/>
  <c r="K37" i="1"/>
  <c r="J37" i="1"/>
  <c r="H37" i="1"/>
  <c r="G37" i="1"/>
  <c r="K36" i="1"/>
  <c r="J36" i="1"/>
  <c r="H36" i="1"/>
  <c r="G36" i="1"/>
  <c r="G38" i="1" s="1"/>
  <c r="C36" i="1"/>
  <c r="C33" i="1"/>
  <c r="F29" i="1"/>
  <c r="E29" i="1"/>
  <c r="K27" i="1"/>
  <c r="J27" i="1"/>
  <c r="H27" i="1"/>
  <c r="G27" i="1"/>
  <c r="G29" i="1" s="1"/>
  <c r="C27" i="1"/>
  <c r="C24" i="1"/>
  <c r="I23" i="1"/>
  <c r="F23" i="1"/>
  <c r="H23" i="1" s="1"/>
  <c r="E23" i="1"/>
  <c r="K22" i="1"/>
  <c r="J22" i="1"/>
  <c r="H22" i="1"/>
  <c r="G22" i="1"/>
  <c r="K21" i="1"/>
  <c r="J21" i="1"/>
  <c r="H21" i="1"/>
  <c r="G21" i="1"/>
  <c r="G23" i="1" s="1"/>
  <c r="C21" i="1"/>
  <c r="C18" i="1"/>
  <c r="I17" i="1"/>
  <c r="F17" i="1"/>
  <c r="E17" i="1"/>
  <c r="K16" i="1"/>
  <c r="J16" i="1"/>
  <c r="H16" i="1"/>
  <c r="G16" i="1"/>
  <c r="K15" i="1"/>
  <c r="J15" i="1"/>
  <c r="H15" i="1"/>
  <c r="G15" i="1"/>
  <c r="C15" i="1"/>
  <c r="C12" i="1"/>
  <c r="I11" i="1"/>
  <c r="F11" i="1"/>
  <c r="H11" i="1" s="1"/>
  <c r="E11" i="1"/>
  <c r="K10" i="1"/>
  <c r="J10" i="1"/>
  <c r="H10" i="1"/>
  <c r="G10" i="1"/>
  <c r="K9" i="1"/>
  <c r="J9" i="1"/>
  <c r="H9" i="1"/>
  <c r="G9" i="1"/>
  <c r="G11" i="1" s="1"/>
  <c r="K61" i="1" l="1"/>
  <c r="I59" i="1"/>
  <c r="J59" i="1"/>
  <c r="K38" i="1"/>
  <c r="H38" i="1"/>
  <c r="K56" i="1"/>
  <c r="K17" i="1"/>
  <c r="G59" i="1"/>
  <c r="K11" i="1"/>
  <c r="H17" i="1"/>
  <c r="J23" i="1"/>
  <c r="I62" i="1"/>
  <c r="J60" i="1"/>
  <c r="J29" i="1"/>
  <c r="H56" i="1"/>
  <c r="F59" i="1"/>
  <c r="K59" i="1" s="1"/>
  <c r="K50" i="1"/>
  <c r="G61" i="1"/>
  <c r="J17" i="1"/>
  <c r="K29" i="1"/>
  <c r="J38" i="1"/>
  <c r="F44" i="1"/>
  <c r="K44" i="1" s="1"/>
  <c r="J56" i="1"/>
  <c r="J61" i="1"/>
  <c r="E62" i="1"/>
  <c r="K60" i="1"/>
  <c r="F62" i="1"/>
  <c r="H60" i="1"/>
  <c r="G42" i="1"/>
  <c r="G44" i="1" s="1"/>
  <c r="K57" i="1"/>
  <c r="K58" i="1"/>
  <c r="H61" i="1"/>
  <c r="K23" i="1"/>
  <c r="H29" i="1"/>
  <c r="K42" i="1"/>
  <c r="J11" i="1"/>
  <c r="G17" i="1"/>
  <c r="J62" i="1" l="1"/>
  <c r="K62" i="1"/>
  <c r="H62" i="1"/>
  <c r="G60" i="1"/>
  <c r="G62" i="1" s="1"/>
</calcChain>
</file>

<file path=xl/sharedStrings.xml><?xml version="1.0" encoding="utf-8"?>
<sst xmlns="http://schemas.openxmlformats.org/spreadsheetml/2006/main" count="154" uniqueCount="35">
  <si>
    <t>２　市税の概要</t>
    <rPh sb="2" eb="3">
      <t>シ</t>
    </rPh>
    <phoneticPr fontId="2"/>
  </si>
  <si>
    <t>（１）　市税収入年度別決算額</t>
    <rPh sb="4" eb="6">
      <t>シゼイ</t>
    </rPh>
    <rPh sb="6" eb="8">
      <t>シュウニュウ</t>
    </rPh>
    <rPh sb="8" eb="10">
      <t>ネンド</t>
    </rPh>
    <rPh sb="10" eb="11">
      <t>ベツ</t>
    </rPh>
    <rPh sb="11" eb="13">
      <t>ケッサン</t>
    </rPh>
    <rPh sb="13" eb="14">
      <t>ガク</t>
    </rPh>
    <phoneticPr fontId="2"/>
  </si>
  <si>
    <t>（単位：円、％）</t>
    <rPh sb="1" eb="3">
      <t>タンイ</t>
    </rPh>
    <rPh sb="4" eb="5">
      <t>エン</t>
    </rPh>
    <phoneticPr fontId="2"/>
  </si>
  <si>
    <t>税目</t>
  </si>
  <si>
    <t>年  度</t>
    <phoneticPr fontId="2"/>
  </si>
  <si>
    <t>調  定  額</t>
    <phoneticPr fontId="2"/>
  </si>
  <si>
    <t>　収   入   済   額</t>
    <phoneticPr fontId="2"/>
  </si>
  <si>
    <t>不納欠損額</t>
    <phoneticPr fontId="2"/>
  </si>
  <si>
    <t>収入未済額</t>
    <phoneticPr fontId="2"/>
  </si>
  <si>
    <t>収納率</t>
  </si>
  <si>
    <t>Ａ</t>
    <phoneticPr fontId="2"/>
  </si>
  <si>
    <t>Ｂ</t>
    <phoneticPr fontId="2"/>
  </si>
  <si>
    <t>前年度比</t>
  </si>
  <si>
    <t>伸率％</t>
  </si>
  <si>
    <t>Ｃ</t>
    <phoneticPr fontId="2"/>
  </si>
  <si>
    <t>Ａ－Ｂ－Ｃ</t>
    <phoneticPr fontId="2"/>
  </si>
  <si>
    <t>Ｂ／Ａ</t>
    <phoneticPr fontId="2"/>
  </si>
  <si>
    <t>個人市民税　</t>
    <rPh sb="2" eb="3">
      <t>シ</t>
    </rPh>
    <phoneticPr fontId="2"/>
  </si>
  <si>
    <t>平成30年度</t>
    <rPh sb="0" eb="2">
      <t>ヘイセイ</t>
    </rPh>
    <rPh sb="4" eb="6">
      <t>ネンド</t>
    </rPh>
    <phoneticPr fontId="2"/>
  </si>
  <si>
    <t>現年</t>
  </si>
  <si>
    <t>滞繰</t>
  </si>
  <si>
    <t>計</t>
  </si>
  <si>
    <t>令和元年度</t>
    <rPh sb="0" eb="2">
      <t>レイワ</t>
    </rPh>
    <rPh sb="2" eb="3">
      <t>ガン</t>
    </rPh>
    <rPh sb="3" eb="5">
      <t>ネンド</t>
    </rPh>
    <phoneticPr fontId="2"/>
  </si>
  <si>
    <t>法人市民税</t>
    <rPh sb="2" eb="3">
      <t>シ</t>
    </rPh>
    <phoneticPr fontId="2"/>
  </si>
  <si>
    <t>固定資産税</t>
  </si>
  <si>
    <t>国有資産等
交付金</t>
    <rPh sb="4" eb="5">
      <t>トウ</t>
    </rPh>
    <rPh sb="6" eb="8">
      <t>コウフ</t>
    </rPh>
    <phoneticPr fontId="2"/>
  </si>
  <si>
    <t>－</t>
  </si>
  <si>
    <t>－</t>
    <phoneticPr fontId="2"/>
  </si>
  <si>
    <t>　税目　</t>
    <phoneticPr fontId="2"/>
  </si>
  <si>
    <t>軽自動車税</t>
  </si>
  <si>
    <r>
      <t xml:space="preserve">軽自動車税
</t>
    </r>
    <r>
      <rPr>
        <sz val="10"/>
        <rFont val="ＭＳ Ｐゴシック"/>
        <family val="3"/>
        <charset val="128"/>
      </rPr>
      <t>（環境性能割）</t>
    </r>
    <rPh sb="7" eb="9">
      <t>カンキョウ</t>
    </rPh>
    <rPh sb="9" eb="11">
      <t>セイノウ</t>
    </rPh>
    <rPh sb="11" eb="12">
      <t>ワリ</t>
    </rPh>
    <phoneticPr fontId="2"/>
  </si>
  <si>
    <t>皆増</t>
    <rPh sb="0" eb="1">
      <t>ミナ</t>
    </rPh>
    <rPh sb="1" eb="2">
      <t>ゾウ</t>
    </rPh>
    <phoneticPr fontId="2"/>
  </si>
  <si>
    <t>市たばこ税　</t>
    <rPh sb="0" eb="1">
      <t>シ</t>
    </rPh>
    <rPh sb="4" eb="5">
      <t>ゼイ</t>
    </rPh>
    <phoneticPr fontId="2"/>
  </si>
  <si>
    <t>都市計画税</t>
    <rPh sb="1" eb="2">
      <t>シ</t>
    </rPh>
    <rPh sb="2" eb="5">
      <t>ケイカクゼイ</t>
    </rPh>
    <phoneticPr fontId="2"/>
  </si>
  <si>
    <t>合　　計</t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</si>
</sst>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\ ;&quot;▲ &quot;#,##0\ "/>
    <numFmt numFmtId="178" formatCode="#,##0.0\ ;&quot;▲ &quot;#,##0.0\ "/>
    <numFmt numFmtId="179" formatCode="0.0_ "/>
    <numFmt numFmtId="180" formatCode="#,##0;&quot;▲ &quot;#,##0"/>
    <numFmt numFmtId="181" formatCode="#,##0.0;&quot;▲ &quot;#,##0.0"/>
    <numFmt numFmtId="182" formatCode="#,##0.0"/>
    <numFmt numFmtId="183" formatCode="#,##0.0_ "/>
    <numFmt numFmtId="184" formatCode="0.0\ ;&quot;▲ &quot;0.0\ "/>
  </numFmts>
  <fonts count="6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/>
    <xf numFmtId="176" fontId="0" fillId="0" borderId="12" xfId="0" applyNumberFormat="1" applyBorder="1"/>
    <xf numFmtId="177" fontId="0" fillId="0" borderId="13" xfId="0" applyNumberFormat="1" applyBorder="1"/>
    <xf numFmtId="178" fontId="0" fillId="0" borderId="14" xfId="0" applyNumberFormat="1" applyBorder="1"/>
    <xf numFmtId="179" fontId="0" fillId="0" borderId="11" xfId="0" applyNumberFormat="1" applyBorder="1"/>
    <xf numFmtId="0" fontId="0" fillId="0" borderId="16" xfId="0" applyBorder="1" applyAlignment="1">
      <alignment horizontal="center" vertical="center"/>
    </xf>
    <xf numFmtId="176" fontId="0" fillId="0" borderId="17" xfId="0" applyNumberFormat="1" applyBorder="1"/>
    <xf numFmtId="176" fontId="0" fillId="0" borderId="18" xfId="0" applyNumberFormat="1" applyBorder="1"/>
    <xf numFmtId="177" fontId="0" fillId="0" borderId="19" xfId="0" applyNumberFormat="1" applyBorder="1"/>
    <xf numFmtId="178" fontId="0" fillId="0" borderId="20" xfId="0" applyNumberFormat="1" applyBorder="1"/>
    <xf numFmtId="176" fontId="0" fillId="0" borderId="16" xfId="0" applyNumberFormat="1" applyBorder="1"/>
    <xf numFmtId="179" fontId="0" fillId="0" borderId="16" xfId="0" applyNumberFormat="1" applyBorder="1"/>
    <xf numFmtId="0" fontId="0" fillId="0" borderId="21" xfId="0" applyBorder="1" applyAlignment="1">
      <alignment horizontal="center" vertical="center"/>
    </xf>
    <xf numFmtId="176" fontId="0" fillId="0" borderId="21" xfId="0" applyNumberFormat="1" applyBorder="1"/>
    <xf numFmtId="176" fontId="0" fillId="0" borderId="22" xfId="0" applyNumberFormat="1" applyBorder="1"/>
    <xf numFmtId="177" fontId="0" fillId="0" borderId="23" xfId="0" applyNumberFormat="1" applyBorder="1"/>
    <xf numFmtId="178" fontId="0" fillId="0" borderId="24" xfId="0" applyNumberFormat="1" applyBorder="1"/>
    <xf numFmtId="176" fontId="0" fillId="0" borderId="0" xfId="0" applyNumberFormat="1"/>
    <xf numFmtId="176" fontId="0" fillId="0" borderId="7" xfId="0" applyNumberFormat="1" applyBorder="1"/>
    <xf numFmtId="179" fontId="0" fillId="0" borderId="15" xfId="0" applyNumberFormat="1" applyBorder="1"/>
    <xf numFmtId="0" fontId="0" fillId="0" borderId="25" xfId="0" applyBorder="1" applyAlignment="1">
      <alignment horizontal="center" vertical="center"/>
    </xf>
    <xf numFmtId="176" fontId="0" fillId="0" borderId="15" xfId="0" applyNumberFormat="1" applyBorder="1"/>
    <xf numFmtId="179" fontId="0" fillId="0" borderId="7" xfId="0" applyNumberFormat="1" applyBorder="1"/>
    <xf numFmtId="177" fontId="0" fillId="0" borderId="26" xfId="0" applyNumberFormat="1" applyBorder="1"/>
    <xf numFmtId="177" fontId="0" fillId="0" borderId="27" xfId="0" applyNumberFormat="1" applyBorder="1"/>
    <xf numFmtId="178" fontId="0" fillId="0" borderId="28" xfId="0" applyNumberFormat="1" applyBorder="1"/>
    <xf numFmtId="176" fontId="0" fillId="0" borderId="29" xfId="0" applyNumberFormat="1" applyBorder="1"/>
    <xf numFmtId="0" fontId="5" fillId="0" borderId="0" xfId="0" applyFont="1"/>
    <xf numFmtId="178" fontId="0" fillId="0" borderId="10" xfId="0" applyNumberFormat="1" applyBorder="1"/>
    <xf numFmtId="176" fontId="0" fillId="0" borderId="30" xfId="0" applyNumberFormat="1" applyBorder="1"/>
    <xf numFmtId="176" fontId="0" fillId="0" borderId="16" xfId="0" applyNumberFormat="1" applyBorder="1" applyAlignment="1">
      <alignment horizontal="right" indent="1"/>
    </xf>
    <xf numFmtId="176" fontId="0" fillId="0" borderId="31" xfId="0" applyNumberFormat="1" applyBorder="1" applyAlignment="1">
      <alignment horizontal="right" indent="1"/>
    </xf>
    <xf numFmtId="177" fontId="0" fillId="0" borderId="19" xfId="0" applyNumberFormat="1" applyBorder="1" applyAlignment="1">
      <alignment horizontal="right" indent="1"/>
    </xf>
    <xf numFmtId="178" fontId="0" fillId="0" borderId="20" xfId="0" applyNumberFormat="1" applyBorder="1" applyAlignment="1">
      <alignment horizontal="right" indent="1"/>
    </xf>
    <xf numFmtId="176" fontId="0" fillId="0" borderId="32" xfId="0" applyNumberFormat="1" applyBorder="1" applyAlignment="1">
      <alignment horizontal="right" indent="1"/>
    </xf>
    <xf numFmtId="176" fontId="0" fillId="0" borderId="33" xfId="0" applyNumberFormat="1" applyBorder="1" applyAlignment="1">
      <alignment horizontal="right" indent="1"/>
    </xf>
    <xf numFmtId="179" fontId="0" fillId="0" borderId="28" xfId="0" applyNumberFormat="1" applyBorder="1" applyAlignment="1">
      <alignment horizontal="right" indent="1"/>
    </xf>
    <xf numFmtId="176" fontId="0" fillId="0" borderId="34" xfId="0" applyNumberFormat="1" applyBorder="1"/>
    <xf numFmtId="176" fontId="0" fillId="0" borderId="25" xfId="0" applyNumberFormat="1" applyBorder="1"/>
    <xf numFmtId="179" fontId="0" fillId="0" borderId="25" xfId="0" applyNumberFormat="1" applyBorder="1"/>
    <xf numFmtId="176" fontId="0" fillId="0" borderId="20" xfId="0" applyNumberFormat="1" applyBorder="1" applyAlignment="1">
      <alignment horizontal="right" indent="1"/>
    </xf>
    <xf numFmtId="176" fontId="0" fillId="0" borderId="28" xfId="0" applyNumberFormat="1" applyBorder="1" applyAlignment="1">
      <alignment horizontal="right" indent="1"/>
    </xf>
    <xf numFmtId="177" fontId="0" fillId="0" borderId="9" xfId="0" applyNumberFormat="1" applyBorder="1"/>
    <xf numFmtId="176" fontId="0" fillId="0" borderId="35" xfId="0" applyNumberFormat="1" applyBorder="1"/>
    <xf numFmtId="0" fontId="4" fillId="0" borderId="1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3" fontId="4" fillId="0" borderId="0" xfId="0" applyNumberFormat="1" applyFont="1"/>
    <xf numFmtId="180" fontId="4" fillId="0" borderId="0" xfId="0" applyNumberFormat="1" applyFont="1"/>
    <xf numFmtId="181" fontId="4" fillId="0" borderId="0" xfId="0" applyNumberFormat="1" applyFont="1"/>
    <xf numFmtId="182" fontId="4" fillId="0" borderId="0" xfId="0" applyNumberFormat="1" applyFont="1"/>
    <xf numFmtId="0" fontId="0" fillId="0" borderId="36" xfId="0" applyBorder="1"/>
    <xf numFmtId="183" fontId="0" fillId="0" borderId="13" xfId="0" applyNumberFormat="1" applyBorder="1" applyAlignment="1">
      <alignment horizontal="center" vertical="center"/>
    </xf>
    <xf numFmtId="184" fontId="0" fillId="0" borderId="14" xfId="0" applyNumberFormat="1" applyBorder="1"/>
    <xf numFmtId="184" fontId="0" fillId="0" borderId="20" xfId="0" applyNumberFormat="1" applyBorder="1"/>
    <xf numFmtId="184" fontId="0" fillId="0" borderId="24" xfId="0" applyNumberFormat="1" applyBorder="1"/>
    <xf numFmtId="184" fontId="0" fillId="0" borderId="10" xfId="0" applyNumberFormat="1" applyBorder="1"/>
    <xf numFmtId="176" fontId="0" fillId="0" borderId="36" xfId="0" applyNumberFormat="1" applyBorder="1" applyAlignment="1">
      <alignment horizontal="right" indent="1"/>
    </xf>
    <xf numFmtId="176" fontId="0" fillId="0" borderId="38" xfId="0" applyNumberFormat="1" applyBorder="1" applyAlignment="1">
      <alignment horizontal="right" indent="1"/>
    </xf>
    <xf numFmtId="177" fontId="0" fillId="0" borderId="13" xfId="0" applyNumberFormat="1" applyBorder="1" applyAlignment="1">
      <alignment horizontal="right" indent="1"/>
    </xf>
    <xf numFmtId="184" fontId="0" fillId="0" borderId="14" xfId="0" applyNumberFormat="1" applyBorder="1" applyAlignment="1">
      <alignment horizontal="right" indent="1"/>
    </xf>
    <xf numFmtId="176" fontId="0" fillId="0" borderId="11" xfId="0" applyNumberFormat="1" applyBorder="1" applyAlignment="1">
      <alignment horizontal="right" indent="1"/>
    </xf>
    <xf numFmtId="179" fontId="0" fillId="0" borderId="14" xfId="0" applyNumberFormat="1" applyBorder="1" applyAlignment="1">
      <alignment horizontal="right" indent="1"/>
    </xf>
    <xf numFmtId="176" fontId="0" fillId="0" borderId="39" xfId="0" applyNumberFormat="1" applyBorder="1" applyAlignment="1">
      <alignment horizontal="right" indent="1"/>
    </xf>
    <xf numFmtId="184" fontId="0" fillId="0" borderId="20" xfId="0" applyNumberFormat="1" applyBorder="1" applyAlignment="1">
      <alignment horizontal="right" indent="1"/>
    </xf>
    <xf numFmtId="176" fontId="0" fillId="0" borderId="40" xfId="0" applyNumberFormat="1" applyBorder="1" applyAlignment="1">
      <alignment horizontal="right" indent="1"/>
    </xf>
    <xf numFmtId="176" fontId="0" fillId="0" borderId="34" xfId="0" applyNumberFormat="1" applyBorder="1" applyAlignment="1">
      <alignment horizontal="right" indent="1"/>
    </xf>
    <xf numFmtId="177" fontId="0" fillId="0" borderId="9" xfId="0" applyNumberFormat="1" applyBorder="1" applyAlignment="1">
      <alignment horizontal="right" indent="1"/>
    </xf>
    <xf numFmtId="184" fontId="0" fillId="0" borderId="10" xfId="0" applyNumberFormat="1" applyBorder="1" applyAlignment="1">
      <alignment horizontal="right" indent="1"/>
    </xf>
    <xf numFmtId="176" fontId="0" fillId="0" borderId="25" xfId="0" applyNumberFormat="1" applyBorder="1" applyAlignment="1">
      <alignment horizontal="right" indent="1"/>
    </xf>
    <xf numFmtId="179" fontId="0" fillId="0" borderId="41" xfId="0" applyNumberFormat="1" applyBorder="1" applyAlignment="1">
      <alignment horizontal="right" indent="1"/>
    </xf>
    <xf numFmtId="0" fontId="0" fillId="0" borderId="33" xfId="0" applyBorder="1" applyAlignment="1">
      <alignment horizontal="center" vertical="center"/>
    </xf>
    <xf numFmtId="184" fontId="0" fillId="0" borderId="28" xfId="0" applyNumberFormat="1" applyBorder="1" applyAlignment="1">
      <alignment horizontal="center"/>
    </xf>
    <xf numFmtId="179" fontId="0" fillId="0" borderId="33" xfId="0" applyNumberFormat="1" applyBorder="1"/>
    <xf numFmtId="176" fontId="0" fillId="0" borderId="40" xfId="0" applyNumberFormat="1" applyBorder="1"/>
    <xf numFmtId="184" fontId="0" fillId="0" borderId="10" xfId="0" applyNumberFormat="1" applyBorder="1" applyAlignment="1">
      <alignment horizontal="center"/>
    </xf>
    <xf numFmtId="176" fontId="0" fillId="0" borderId="42" xfId="0" applyNumberFormat="1" applyBorder="1"/>
    <xf numFmtId="184" fontId="0" fillId="0" borderId="28" xfId="0" applyNumberFormat="1" applyBorder="1"/>
    <xf numFmtId="176" fontId="0" fillId="0" borderId="33" xfId="0" applyNumberFormat="1" applyBorder="1"/>
    <xf numFmtId="176" fontId="0" fillId="0" borderId="43" xfId="0" applyNumberFormat="1" applyBorder="1"/>
    <xf numFmtId="184" fontId="0" fillId="0" borderId="41" xfId="0" applyNumberFormat="1" applyBorder="1"/>
    <xf numFmtId="176" fontId="0" fillId="0" borderId="38" xfId="0" applyNumberFormat="1" applyBorder="1"/>
    <xf numFmtId="176" fontId="0" fillId="0" borderId="31" xfId="0" applyNumberFormat="1" applyBorder="1"/>
    <xf numFmtId="177" fontId="0" fillId="0" borderId="37" xfId="0" applyNumberFormat="1" applyBorder="1"/>
    <xf numFmtId="176" fontId="0" fillId="0" borderId="36" xfId="0" applyNumberFormat="1" applyBorder="1"/>
    <xf numFmtId="177" fontId="0" fillId="0" borderId="36" xfId="0" applyNumberFormat="1" applyBorder="1"/>
    <xf numFmtId="177" fontId="0" fillId="0" borderId="31" xfId="0" applyNumberFormat="1" applyBorder="1"/>
    <xf numFmtId="176" fontId="0" fillId="0" borderId="32" xfId="0" applyNumberFormat="1" applyBorder="1"/>
    <xf numFmtId="177" fontId="0" fillId="0" borderId="40" xfId="0" applyNumberFormat="1" applyBorder="1"/>
    <xf numFmtId="176" fontId="0" fillId="0" borderId="11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7" fontId="0" fillId="0" borderId="44" xfId="0" applyNumberFormat="1" applyBorder="1"/>
    <xf numFmtId="176" fontId="0" fillId="0" borderId="16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7" xfId="0" applyNumberFormat="1" applyBorder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86861-EE95-4AA1-B3C1-AE74F19A2C56}">
  <dimension ref="A1:K63"/>
  <sheetViews>
    <sheetView tabSelected="1" view="pageBreakPreview" zoomScaleNormal="100" zoomScaleSheetLayoutView="100" workbookViewId="0">
      <selection activeCell="J3" sqref="J3"/>
    </sheetView>
  </sheetViews>
  <sheetFormatPr defaultRowHeight="16.5" customHeight="1" x14ac:dyDescent="0.15"/>
  <cols>
    <col min="1" max="1" width="1.375" customWidth="1"/>
    <col min="2" max="2" width="14.125" customWidth="1"/>
    <col min="3" max="3" width="12.625" customWidth="1"/>
    <col min="4" max="4" width="6.625" customWidth="1"/>
    <col min="5" max="7" width="15.625" style="41" customWidth="1"/>
    <col min="8" max="8" width="8.375" style="41" customWidth="1"/>
    <col min="9" max="9" width="13.625" style="41" customWidth="1"/>
    <col min="10" max="10" width="15.625" style="41" customWidth="1"/>
    <col min="11" max="11" width="8.375" style="41" customWidth="1"/>
    <col min="12" max="16384" width="9" style="41"/>
  </cols>
  <sheetData>
    <row r="1" spans="2:11" customFormat="1" ht="29.25" customHeight="1" x14ac:dyDescent="0.2">
      <c r="B1" s="1" t="s">
        <v>0</v>
      </c>
    </row>
    <row r="2" spans="2:11" customFormat="1" ht="29.25" customHeight="1" x14ac:dyDescent="0.2">
      <c r="B2" s="2" t="s">
        <v>1</v>
      </c>
    </row>
    <row r="3" spans="2:11" customFormat="1" ht="16.5" customHeight="1" thickBot="1" x14ac:dyDescent="0.2">
      <c r="K3" s="3" t="s">
        <v>2</v>
      </c>
    </row>
    <row r="4" spans="2:11" customFormat="1" ht="17.25" customHeight="1" thickBot="1" x14ac:dyDescent="0.2">
      <c r="B4" s="109" t="s">
        <v>3</v>
      </c>
      <c r="C4" s="109" t="s">
        <v>4</v>
      </c>
      <c r="D4" s="109"/>
      <c r="E4" s="4" t="s">
        <v>5</v>
      </c>
      <c r="F4" s="5" t="s">
        <v>6</v>
      </c>
      <c r="G4" s="6"/>
      <c r="H4" s="7"/>
      <c r="I4" s="4" t="s">
        <v>7</v>
      </c>
      <c r="J4" s="4" t="s">
        <v>8</v>
      </c>
      <c r="K4" s="4" t="s">
        <v>9</v>
      </c>
    </row>
    <row r="5" spans="2:11" customFormat="1" ht="17.25" customHeight="1" thickBot="1" x14ac:dyDescent="0.2">
      <c r="B5" s="109"/>
      <c r="C5" s="109"/>
      <c r="D5" s="109"/>
      <c r="E5" s="8" t="s">
        <v>10</v>
      </c>
      <c r="F5" s="9" t="s">
        <v>11</v>
      </c>
      <c r="G5" s="10" t="s">
        <v>12</v>
      </c>
      <c r="H5" s="11" t="s">
        <v>13</v>
      </c>
      <c r="I5" s="9" t="s">
        <v>14</v>
      </c>
      <c r="J5" s="8" t="s">
        <v>15</v>
      </c>
      <c r="K5" s="12" t="s">
        <v>16</v>
      </c>
    </row>
    <row r="6" spans="2:11" customFormat="1" ht="17.25" customHeight="1" thickBot="1" x14ac:dyDescent="0.2">
      <c r="B6" s="109" t="s">
        <v>17</v>
      </c>
      <c r="C6" s="110" t="s">
        <v>18</v>
      </c>
      <c r="D6" s="13" t="s">
        <v>19</v>
      </c>
      <c r="E6" s="14">
        <v>3090594733</v>
      </c>
      <c r="F6" s="15">
        <v>3042910423</v>
      </c>
      <c r="G6" s="16">
        <v>129802602</v>
      </c>
      <c r="H6" s="17">
        <v>4.4558117988039925</v>
      </c>
      <c r="I6" s="15">
        <v>0</v>
      </c>
      <c r="J6" s="14">
        <v>47684310</v>
      </c>
      <c r="K6" s="18">
        <v>98.457115405949281</v>
      </c>
    </row>
    <row r="7" spans="2:11" customFormat="1" ht="17.25" customHeight="1" thickBot="1" x14ac:dyDescent="0.2">
      <c r="B7" s="109"/>
      <c r="C7" s="111"/>
      <c r="D7" s="19" t="s">
        <v>20</v>
      </c>
      <c r="E7" s="20">
        <v>114843541</v>
      </c>
      <c r="F7" s="21">
        <v>39279520</v>
      </c>
      <c r="G7" s="22">
        <v>-3645814</v>
      </c>
      <c r="H7" s="23">
        <v>-8.4933852815216255</v>
      </c>
      <c r="I7" s="21">
        <v>6184907</v>
      </c>
      <c r="J7" s="24">
        <v>69379114</v>
      </c>
      <c r="K7" s="25">
        <v>34.202637482242039</v>
      </c>
    </row>
    <row r="8" spans="2:11" customFormat="1" ht="17.25" customHeight="1" thickBot="1" x14ac:dyDescent="0.2">
      <c r="B8" s="109"/>
      <c r="C8" s="111"/>
      <c r="D8" s="26" t="s">
        <v>21</v>
      </c>
      <c r="E8" s="27">
        <v>3205438274</v>
      </c>
      <c r="F8" s="28">
        <v>3082189943</v>
      </c>
      <c r="G8" s="29">
        <v>126156788</v>
      </c>
      <c r="H8" s="30">
        <v>4.2677731062187689</v>
      </c>
      <c r="I8" s="31">
        <v>6184907</v>
      </c>
      <c r="J8" s="32">
        <v>117063424</v>
      </c>
      <c r="K8" s="33">
        <v>96.155024041495551</v>
      </c>
    </row>
    <row r="9" spans="2:11" customFormat="1" ht="17.25" customHeight="1" thickBot="1" x14ac:dyDescent="0.2">
      <c r="B9" s="109"/>
      <c r="C9" s="110" t="s">
        <v>22</v>
      </c>
      <c r="D9" s="13" t="s">
        <v>19</v>
      </c>
      <c r="E9" s="14">
        <v>3122481392</v>
      </c>
      <c r="F9" s="15">
        <v>3080502035</v>
      </c>
      <c r="G9" s="16">
        <f>F9-F6</f>
        <v>37591612</v>
      </c>
      <c r="H9" s="17">
        <f>F9*100/F6-100</f>
        <v>1.2353834577535281</v>
      </c>
      <c r="I9" s="15">
        <v>0</v>
      </c>
      <c r="J9" s="14">
        <f>SUM(E9-F9-I9)</f>
        <v>41979357</v>
      </c>
      <c r="K9" s="18">
        <f t="shared" ref="K9:K23" si="0">SUM(F9/E9*100)</f>
        <v>98.655577032178527</v>
      </c>
    </row>
    <row r="10" spans="2:11" customFormat="1" ht="17.25" customHeight="1" thickBot="1" x14ac:dyDescent="0.2">
      <c r="B10" s="109"/>
      <c r="C10" s="111"/>
      <c r="D10" s="19" t="s">
        <v>20</v>
      </c>
      <c r="E10" s="20">
        <v>116589166</v>
      </c>
      <c r="F10" s="21">
        <v>36741613</v>
      </c>
      <c r="G10" s="22">
        <f>F10-F7</f>
        <v>-2537907</v>
      </c>
      <c r="H10" s="23">
        <f>F10*100/F7-100</f>
        <v>-6.4611456555477247</v>
      </c>
      <c r="I10" s="21">
        <v>6044060</v>
      </c>
      <c r="J10" s="24">
        <f>SUM(E10-F10-I10)</f>
        <v>73803493</v>
      </c>
      <c r="K10" s="25">
        <f t="shared" si="0"/>
        <v>31.513745453844312</v>
      </c>
    </row>
    <row r="11" spans="2:11" customFormat="1" ht="17.25" customHeight="1" thickBot="1" x14ac:dyDescent="0.2">
      <c r="B11" s="110"/>
      <c r="C11" s="111"/>
      <c r="D11" s="26" t="s">
        <v>21</v>
      </c>
      <c r="E11" s="27">
        <f>SUM(E9:E10)</f>
        <v>3239070558</v>
      </c>
      <c r="F11" s="28">
        <f>SUM(F9:F10)</f>
        <v>3117243648</v>
      </c>
      <c r="G11" s="29">
        <f>SUM(G9:G10)</f>
        <v>35053705</v>
      </c>
      <c r="H11" s="30">
        <f>F11*100/F8-100</f>
        <v>1.1372986625827792</v>
      </c>
      <c r="I11" s="31">
        <f>SUM(I9:I10)</f>
        <v>6044060</v>
      </c>
      <c r="J11" s="35">
        <f>SUM(J9:J10)</f>
        <v>115782850</v>
      </c>
      <c r="K11" s="33">
        <f t="shared" si="0"/>
        <v>96.238831238204853</v>
      </c>
    </row>
    <row r="12" spans="2:11" customFormat="1" ht="17.25" customHeight="1" thickBot="1" x14ac:dyDescent="0.2">
      <c r="B12" s="109" t="s">
        <v>23</v>
      </c>
      <c r="C12" s="110" t="str">
        <f>C$6</f>
        <v>平成30年度</v>
      </c>
      <c r="D12" s="13" t="s">
        <v>19</v>
      </c>
      <c r="E12" s="14">
        <v>541493300</v>
      </c>
      <c r="F12" s="15">
        <v>539181100</v>
      </c>
      <c r="G12" s="16">
        <v>28731400</v>
      </c>
      <c r="H12" s="17">
        <v>5.6286447028962954</v>
      </c>
      <c r="I12" s="15">
        <v>0</v>
      </c>
      <c r="J12" s="14">
        <v>2312200</v>
      </c>
      <c r="K12" s="18">
        <v>99.572995640019926</v>
      </c>
    </row>
    <row r="13" spans="2:11" customFormat="1" ht="17.25" customHeight="1" thickBot="1" x14ac:dyDescent="0.2">
      <c r="B13" s="109"/>
      <c r="C13" s="111"/>
      <c r="D13" s="19" t="s">
        <v>20</v>
      </c>
      <c r="E13" s="24">
        <v>2646100</v>
      </c>
      <c r="F13" s="21">
        <v>944552</v>
      </c>
      <c r="G13" s="22">
        <v>-690948</v>
      </c>
      <c r="H13" s="23">
        <v>-42.246896973402627</v>
      </c>
      <c r="I13" s="21">
        <v>50000</v>
      </c>
      <c r="J13" s="24">
        <v>1651548</v>
      </c>
      <c r="K13" s="25">
        <v>35.696005441971202</v>
      </c>
    </row>
    <row r="14" spans="2:11" customFormat="1" ht="17.25" customHeight="1" thickBot="1" x14ac:dyDescent="0.2">
      <c r="B14" s="109"/>
      <c r="C14" s="112"/>
      <c r="D14" s="34" t="s">
        <v>21</v>
      </c>
      <c r="E14" s="27">
        <v>544139400</v>
      </c>
      <c r="F14" s="28">
        <v>540125652</v>
      </c>
      <c r="G14" s="29">
        <v>28040452</v>
      </c>
      <c r="H14" s="30">
        <v>5.4757395839598502</v>
      </c>
      <c r="I14" s="31">
        <v>50000</v>
      </c>
      <c r="J14" s="32">
        <v>3963748</v>
      </c>
      <c r="K14" s="36">
        <v>99.262367694748804</v>
      </c>
    </row>
    <row r="15" spans="2:11" customFormat="1" ht="17.25" customHeight="1" thickBot="1" x14ac:dyDescent="0.2">
      <c r="B15" s="109"/>
      <c r="C15" s="110" t="str">
        <f>C$9</f>
        <v>令和元年度</v>
      </c>
      <c r="D15" s="13" t="s">
        <v>19</v>
      </c>
      <c r="E15" s="14">
        <v>578829800</v>
      </c>
      <c r="F15" s="15">
        <v>577900700</v>
      </c>
      <c r="G15" s="16">
        <f>F15-F12</f>
        <v>38719600</v>
      </c>
      <c r="H15" s="17">
        <f>F15*100/F12-100</f>
        <v>7.1811864325363075</v>
      </c>
      <c r="I15" s="15">
        <v>0</v>
      </c>
      <c r="J15" s="14">
        <f>SUM(E15-F15-I15)</f>
        <v>929100</v>
      </c>
      <c r="K15" s="18">
        <f t="shared" si="0"/>
        <v>99.839486494993864</v>
      </c>
    </row>
    <row r="16" spans="2:11" customFormat="1" ht="17.25" customHeight="1" thickBot="1" x14ac:dyDescent="0.2">
      <c r="B16" s="109"/>
      <c r="C16" s="111"/>
      <c r="D16" s="19" t="s">
        <v>20</v>
      </c>
      <c r="E16" s="24">
        <v>3812848</v>
      </c>
      <c r="F16" s="21">
        <v>1408000</v>
      </c>
      <c r="G16" s="37">
        <f>F16-F13</f>
        <v>463448</v>
      </c>
      <c r="H16" s="23">
        <f>F16*100/F13-100</f>
        <v>49.065377025298773</v>
      </c>
      <c r="I16" s="21">
        <v>373709</v>
      </c>
      <c r="J16" s="24">
        <f>SUM(E16-F16-I16)</f>
        <v>2031139</v>
      </c>
      <c r="K16" s="25">
        <f>SUM(F16/E16*100)</f>
        <v>36.927776821945166</v>
      </c>
    </row>
    <row r="17" spans="2:11" customFormat="1" ht="17.25" customHeight="1" thickBot="1" x14ac:dyDescent="0.2">
      <c r="B17" s="109"/>
      <c r="C17" s="112"/>
      <c r="D17" s="34" t="s">
        <v>21</v>
      </c>
      <c r="E17" s="35">
        <f>SUM(E15:E16)</f>
        <v>582642648</v>
      </c>
      <c r="F17" s="28">
        <f>SUM(F15:F16)</f>
        <v>579308700</v>
      </c>
      <c r="G17" s="38">
        <f>SUM(G15:G16)</f>
        <v>39183048</v>
      </c>
      <c r="H17" s="39">
        <f>F17*100/F14-100</f>
        <v>7.2544319742843868</v>
      </c>
      <c r="I17" s="40">
        <f>SUM(I15:I16)</f>
        <v>373709</v>
      </c>
      <c r="J17" s="32">
        <f>SUM(E17-F17-I17)</f>
        <v>2960239</v>
      </c>
      <c r="K17" s="36">
        <f t="shared" si="0"/>
        <v>99.427788540464007</v>
      </c>
    </row>
    <row r="18" spans="2:11" customFormat="1" ht="17.25" customHeight="1" thickBot="1" x14ac:dyDescent="0.2">
      <c r="B18" s="109" t="s">
        <v>24</v>
      </c>
      <c r="C18" s="110" t="str">
        <f>C$6</f>
        <v>平成30年度</v>
      </c>
      <c r="D18" s="13" t="s">
        <v>19</v>
      </c>
      <c r="E18" s="14">
        <v>3366999020</v>
      </c>
      <c r="F18" s="15">
        <v>3350226794</v>
      </c>
      <c r="G18" s="16">
        <v>25183022</v>
      </c>
      <c r="H18" s="17">
        <v>0.75737414984021711</v>
      </c>
      <c r="I18" s="15">
        <v>226920</v>
      </c>
      <c r="J18" s="14">
        <v>16545306</v>
      </c>
      <c r="K18" s="18">
        <v>99.501864244676852</v>
      </c>
    </row>
    <row r="19" spans="2:11" customFormat="1" ht="17.25" customHeight="1" thickBot="1" x14ac:dyDescent="0.2">
      <c r="B19" s="109"/>
      <c r="C19" s="111"/>
      <c r="D19" s="19" t="s">
        <v>20</v>
      </c>
      <c r="E19" s="24">
        <v>50398079</v>
      </c>
      <c r="F19" s="21">
        <v>14687885</v>
      </c>
      <c r="G19" s="22">
        <v>-7891187</v>
      </c>
      <c r="H19" s="23">
        <v>-34.949120140987191</v>
      </c>
      <c r="I19" s="21">
        <v>4971840</v>
      </c>
      <c r="J19" s="24">
        <v>30738354</v>
      </c>
      <c r="K19" s="25">
        <v>29.14373978420884</v>
      </c>
    </row>
    <row r="20" spans="2:11" customFormat="1" ht="17.25" customHeight="1" thickBot="1" x14ac:dyDescent="0.2">
      <c r="B20" s="109"/>
      <c r="C20" s="112"/>
      <c r="D20" s="34" t="s">
        <v>21</v>
      </c>
      <c r="E20" s="35">
        <v>3417397099</v>
      </c>
      <c r="F20" s="28">
        <v>3364914679</v>
      </c>
      <c r="G20" s="29">
        <v>17291835</v>
      </c>
      <c r="H20" s="30">
        <v>0.51654071577962668</v>
      </c>
      <c r="I20" s="31">
        <v>5198760</v>
      </c>
      <c r="J20" s="32">
        <v>47283660</v>
      </c>
      <c r="K20" s="36">
        <v>98.464257489556672</v>
      </c>
    </row>
    <row r="21" spans="2:11" ht="17.25" customHeight="1" thickBot="1" x14ac:dyDescent="0.2">
      <c r="B21" s="109"/>
      <c r="C21" s="110" t="str">
        <f>C$9</f>
        <v>令和元年度</v>
      </c>
      <c r="D21" s="13" t="s">
        <v>19</v>
      </c>
      <c r="E21" s="14">
        <v>3474547799</v>
      </c>
      <c r="F21" s="15">
        <v>3457064350</v>
      </c>
      <c r="G21" s="16">
        <f>F21-F18</f>
        <v>106837556</v>
      </c>
      <c r="H21" s="17">
        <f>F21*100/F18-100</f>
        <v>3.1889648841486746</v>
      </c>
      <c r="I21" s="15">
        <v>0</v>
      </c>
      <c r="J21" s="14">
        <f>SUM(E21-F21-I21)</f>
        <v>17483449</v>
      </c>
      <c r="K21" s="18">
        <f t="shared" si="0"/>
        <v>99.496813685941177</v>
      </c>
    </row>
    <row r="22" spans="2:11" ht="17.25" customHeight="1" thickBot="1" x14ac:dyDescent="0.2">
      <c r="B22" s="109"/>
      <c r="C22" s="111"/>
      <c r="D22" s="19" t="s">
        <v>20</v>
      </c>
      <c r="E22" s="24">
        <v>47284880</v>
      </c>
      <c r="F22" s="21">
        <v>15980223</v>
      </c>
      <c r="G22" s="37">
        <f>F22-F19</f>
        <v>1292338</v>
      </c>
      <c r="H22" s="30">
        <f>F22*100/F19-100</f>
        <v>8.7986663838939307</v>
      </c>
      <c r="I22" s="21">
        <v>5816054</v>
      </c>
      <c r="J22" s="24">
        <f>SUM(E22-F22-I22)</f>
        <v>25488603</v>
      </c>
      <c r="K22" s="25">
        <f t="shared" si="0"/>
        <v>33.795629808090872</v>
      </c>
    </row>
    <row r="23" spans="2:11" ht="17.25" customHeight="1" thickBot="1" x14ac:dyDescent="0.2">
      <c r="B23" s="109"/>
      <c r="C23" s="112"/>
      <c r="D23" s="34" t="s">
        <v>21</v>
      </c>
      <c r="E23" s="32">
        <f>SUM(E21:E22)</f>
        <v>3521832679</v>
      </c>
      <c r="F23" s="28">
        <f>SUM(F21:F22)</f>
        <v>3473044573</v>
      </c>
      <c r="G23" s="38">
        <f>SUM(G21:G22)</f>
        <v>108129894</v>
      </c>
      <c r="H23" s="42">
        <f>F23*100/F20-100</f>
        <v>3.2134512852532282</v>
      </c>
      <c r="I23" s="31">
        <f>SUM(I21:I22)</f>
        <v>5816054</v>
      </c>
      <c r="J23" s="32">
        <f>SUM(E23-F23-I23)</f>
        <v>42972052</v>
      </c>
      <c r="K23" s="36">
        <f t="shared" si="0"/>
        <v>98.614695516600946</v>
      </c>
    </row>
    <row r="24" spans="2:11" customFormat="1" ht="17.25" customHeight="1" thickBot="1" x14ac:dyDescent="0.2">
      <c r="B24" s="113" t="s">
        <v>25</v>
      </c>
      <c r="C24" s="110" t="str">
        <f>C$6</f>
        <v>平成30年度</v>
      </c>
      <c r="D24" s="13" t="s">
        <v>19</v>
      </c>
      <c r="E24" s="14">
        <v>25731100</v>
      </c>
      <c r="F24" s="15">
        <v>25731100</v>
      </c>
      <c r="G24" s="16">
        <v>100</v>
      </c>
      <c r="H24" s="17">
        <v>3.88636275303611E-4</v>
      </c>
      <c r="I24" s="43">
        <v>0</v>
      </c>
      <c r="J24" s="14">
        <v>0</v>
      </c>
      <c r="K24" s="18">
        <v>100</v>
      </c>
    </row>
    <row r="25" spans="2:11" customFormat="1" ht="17.25" customHeight="1" thickBot="1" x14ac:dyDescent="0.2">
      <c r="B25" s="113"/>
      <c r="C25" s="111"/>
      <c r="D25" s="19" t="s">
        <v>20</v>
      </c>
      <c r="E25" s="44" t="s">
        <v>26</v>
      </c>
      <c r="F25" s="45" t="s">
        <v>26</v>
      </c>
      <c r="G25" s="46" t="s">
        <v>26</v>
      </c>
      <c r="H25" s="47" t="s">
        <v>26</v>
      </c>
      <c r="I25" s="48" t="s">
        <v>26</v>
      </c>
      <c r="J25" s="49" t="s">
        <v>26</v>
      </c>
      <c r="K25" s="50" t="s">
        <v>26</v>
      </c>
    </row>
    <row r="26" spans="2:11" customFormat="1" ht="17.25" customHeight="1" thickBot="1" x14ac:dyDescent="0.2">
      <c r="B26" s="113"/>
      <c r="C26" s="112"/>
      <c r="D26" s="34" t="s">
        <v>21</v>
      </c>
      <c r="E26" s="32">
        <v>25731100</v>
      </c>
      <c r="F26" s="51">
        <v>25731100</v>
      </c>
      <c r="G26" s="29">
        <v>100</v>
      </c>
      <c r="H26" s="42">
        <v>3.88636275303611E-4</v>
      </c>
      <c r="I26" s="40">
        <v>0</v>
      </c>
      <c r="J26" s="52">
        <v>0</v>
      </c>
      <c r="K26" s="53">
        <v>100</v>
      </c>
    </row>
    <row r="27" spans="2:11" customFormat="1" ht="17.25" customHeight="1" thickBot="1" x14ac:dyDescent="0.2">
      <c r="B27" s="113"/>
      <c r="C27" s="110" t="str">
        <f>C$9</f>
        <v>令和元年度</v>
      </c>
      <c r="D27" s="13" t="s">
        <v>19</v>
      </c>
      <c r="E27" s="14">
        <v>25928600</v>
      </c>
      <c r="F27" s="15">
        <v>25928600</v>
      </c>
      <c r="G27" s="16">
        <f>F27-F24</f>
        <v>197500</v>
      </c>
      <c r="H27" s="17">
        <f>F27*100/F24-100</f>
        <v>0.76755366074516473</v>
      </c>
      <c r="I27" s="15">
        <v>0</v>
      </c>
      <c r="J27" s="14">
        <f>SUM(E27-F27-I27)</f>
        <v>0</v>
      </c>
      <c r="K27" s="18">
        <f>SUM(F27/E27*100)</f>
        <v>100</v>
      </c>
    </row>
    <row r="28" spans="2:11" customFormat="1" ht="17.25" customHeight="1" thickBot="1" x14ac:dyDescent="0.2">
      <c r="B28" s="113"/>
      <c r="C28" s="111"/>
      <c r="D28" s="19" t="s">
        <v>20</v>
      </c>
      <c r="E28" s="44" t="s">
        <v>27</v>
      </c>
      <c r="F28" s="45" t="s">
        <v>27</v>
      </c>
      <c r="G28" s="46" t="s">
        <v>27</v>
      </c>
      <c r="H28" s="47" t="s">
        <v>26</v>
      </c>
      <c r="I28" s="54" t="s">
        <v>26</v>
      </c>
      <c r="J28" s="55" t="s">
        <v>26</v>
      </c>
      <c r="K28" s="50" t="s">
        <v>26</v>
      </c>
    </row>
    <row r="29" spans="2:11" customFormat="1" ht="17.25" customHeight="1" thickBot="1" x14ac:dyDescent="0.2">
      <c r="B29" s="113"/>
      <c r="C29" s="112"/>
      <c r="D29" s="34" t="s">
        <v>21</v>
      </c>
      <c r="E29" s="52">
        <f>SUM(E27:E28)</f>
        <v>25928600</v>
      </c>
      <c r="F29" s="51">
        <f>SUM(F27:F28)</f>
        <v>25928600</v>
      </c>
      <c r="G29" s="56">
        <f>SUM(G27:G28)</f>
        <v>197500</v>
      </c>
      <c r="H29" s="42">
        <f>F29*100/F26-100</f>
        <v>0.76755366074516473</v>
      </c>
      <c r="I29" s="57">
        <v>0</v>
      </c>
      <c r="J29" s="52">
        <f>SUM(E29-F29-I29)</f>
        <v>0</v>
      </c>
      <c r="K29" s="53">
        <f t="shared" ref="K29:K38" si="1">SUM(F29/E29*100)</f>
        <v>100</v>
      </c>
    </row>
    <row r="30" spans="2:11" customFormat="1" ht="15.75" customHeight="1" thickBot="1" x14ac:dyDescent="0.2">
      <c r="B30" s="58"/>
      <c r="C30" s="59"/>
      <c r="D30" s="59"/>
      <c r="E30" s="60"/>
      <c r="F30" s="60"/>
      <c r="G30" s="61"/>
      <c r="H30" s="62"/>
      <c r="I30" s="60"/>
      <c r="J30" s="60"/>
      <c r="K30" s="63"/>
    </row>
    <row r="31" spans="2:11" customFormat="1" ht="15.75" customHeight="1" thickBot="1" x14ac:dyDescent="0.2">
      <c r="B31" s="109" t="s">
        <v>28</v>
      </c>
      <c r="C31" s="109" t="s">
        <v>4</v>
      </c>
      <c r="D31" s="109"/>
      <c r="E31" s="4" t="s">
        <v>5</v>
      </c>
      <c r="F31" s="5" t="s">
        <v>6</v>
      </c>
      <c r="G31" s="64"/>
      <c r="H31" s="65"/>
      <c r="I31" s="4" t="s">
        <v>7</v>
      </c>
      <c r="J31" s="4" t="s">
        <v>8</v>
      </c>
      <c r="K31" s="4" t="s">
        <v>9</v>
      </c>
    </row>
    <row r="32" spans="2:11" customFormat="1" ht="15.75" customHeight="1" thickBot="1" x14ac:dyDescent="0.2">
      <c r="B32" s="109"/>
      <c r="C32" s="109"/>
      <c r="D32" s="109"/>
      <c r="E32" s="8" t="s">
        <v>10</v>
      </c>
      <c r="F32" s="9" t="s">
        <v>11</v>
      </c>
      <c r="G32" s="10" t="s">
        <v>12</v>
      </c>
      <c r="H32" s="11" t="s">
        <v>13</v>
      </c>
      <c r="I32" s="9" t="s">
        <v>14</v>
      </c>
      <c r="J32" s="8" t="s">
        <v>15</v>
      </c>
      <c r="K32" s="12" t="s">
        <v>16</v>
      </c>
    </row>
    <row r="33" spans="2:11" customFormat="1" ht="15.75" customHeight="1" thickBot="1" x14ac:dyDescent="0.2">
      <c r="B33" s="109" t="s">
        <v>29</v>
      </c>
      <c r="C33" s="110" t="str">
        <f>C$6</f>
        <v>平成30年度</v>
      </c>
      <c r="D33" s="13" t="s">
        <v>19</v>
      </c>
      <c r="E33" s="35">
        <v>125248400</v>
      </c>
      <c r="F33" s="31">
        <v>123193400</v>
      </c>
      <c r="G33" s="16">
        <v>5267221</v>
      </c>
      <c r="H33" s="66">
        <v>4.466540885718004</v>
      </c>
      <c r="I33" s="14">
        <v>0</v>
      </c>
      <c r="J33" s="14">
        <v>2055000</v>
      </c>
      <c r="K33" s="18">
        <v>98.359260477578957</v>
      </c>
    </row>
    <row r="34" spans="2:11" customFormat="1" ht="15.75" customHeight="1" thickBot="1" x14ac:dyDescent="0.2">
      <c r="B34" s="109"/>
      <c r="C34" s="111"/>
      <c r="D34" s="19" t="s">
        <v>20</v>
      </c>
      <c r="E34" s="24">
        <v>6533804</v>
      </c>
      <c r="F34" s="21">
        <v>1584608</v>
      </c>
      <c r="G34" s="22">
        <v>7686</v>
      </c>
      <c r="H34" s="67">
        <v>0.48740521091087885</v>
      </c>
      <c r="I34" s="21">
        <v>702300</v>
      </c>
      <c r="J34" s="24">
        <v>4246896</v>
      </c>
      <c r="K34" s="25">
        <v>24.252456914838586</v>
      </c>
    </row>
    <row r="35" spans="2:11" customFormat="1" ht="15.75" customHeight="1" thickBot="1" x14ac:dyDescent="0.2">
      <c r="B35" s="109"/>
      <c r="C35" s="112"/>
      <c r="D35" s="34" t="s">
        <v>21</v>
      </c>
      <c r="E35" s="32">
        <v>131782204</v>
      </c>
      <c r="F35" s="51">
        <v>124778008</v>
      </c>
      <c r="G35" s="29">
        <v>5274907</v>
      </c>
      <c r="H35" s="68">
        <v>4.4140335739070053</v>
      </c>
      <c r="I35" s="52">
        <v>702300</v>
      </c>
      <c r="J35" s="32">
        <v>6301896</v>
      </c>
      <c r="K35" s="36">
        <v>94.685021355387249</v>
      </c>
    </row>
    <row r="36" spans="2:11" customFormat="1" ht="15.75" customHeight="1" thickBot="1" x14ac:dyDescent="0.2">
      <c r="B36" s="109"/>
      <c r="C36" s="110" t="str">
        <f>C$9</f>
        <v>令和元年度</v>
      </c>
      <c r="D36" s="13" t="s">
        <v>19</v>
      </c>
      <c r="E36" s="35">
        <v>131750500</v>
      </c>
      <c r="F36" s="31">
        <v>129726800</v>
      </c>
      <c r="G36" s="16">
        <f>F36-F33</f>
        <v>6533400</v>
      </c>
      <c r="H36" s="66">
        <f>F36*100/F33-100</f>
        <v>5.3033685246125231</v>
      </c>
      <c r="I36" s="14">
        <v>0</v>
      </c>
      <c r="J36" s="14">
        <f>SUM(E36-F36-I36)</f>
        <v>2023700</v>
      </c>
      <c r="K36" s="18">
        <f t="shared" si="1"/>
        <v>98.463990648991839</v>
      </c>
    </row>
    <row r="37" spans="2:11" customFormat="1" ht="15.75" customHeight="1" thickBot="1" x14ac:dyDescent="0.2">
      <c r="B37" s="109"/>
      <c r="C37" s="111"/>
      <c r="D37" s="19" t="s">
        <v>20</v>
      </c>
      <c r="E37" s="24">
        <v>6301896</v>
      </c>
      <c r="F37" s="21">
        <v>1373426</v>
      </c>
      <c r="G37" s="29">
        <f>F37-F34</f>
        <v>-211182</v>
      </c>
      <c r="H37" s="68">
        <f>F37*100/F34-100</f>
        <v>-13.32708152426342</v>
      </c>
      <c r="I37" s="21">
        <v>586200</v>
      </c>
      <c r="J37" s="24">
        <f>SUM(E37-F37-I37)</f>
        <v>4342270</v>
      </c>
      <c r="K37" s="25">
        <f t="shared" si="1"/>
        <v>21.793853786225608</v>
      </c>
    </row>
    <row r="38" spans="2:11" customFormat="1" ht="15.75" customHeight="1" thickBot="1" x14ac:dyDescent="0.2">
      <c r="B38" s="109"/>
      <c r="C38" s="112"/>
      <c r="D38" s="34" t="s">
        <v>21</v>
      </c>
      <c r="E38" s="40">
        <f>SUM(E36:E37)</f>
        <v>138052396</v>
      </c>
      <c r="F38" s="51">
        <f>SUM(F36:F37)</f>
        <v>131100226</v>
      </c>
      <c r="G38" s="56">
        <f>SUM(G36:G37)</f>
        <v>6322218</v>
      </c>
      <c r="H38" s="69">
        <f>F38*100/F35-100</f>
        <v>5.0667726639777726</v>
      </c>
      <c r="I38" s="40">
        <f>SUM(I36:I37)</f>
        <v>586200</v>
      </c>
      <c r="J38" s="32">
        <f>SUM(E38-F38-I38)</f>
        <v>6365970</v>
      </c>
      <c r="K38" s="36">
        <f t="shared" si="1"/>
        <v>94.964107685606564</v>
      </c>
    </row>
    <row r="39" spans="2:11" customFormat="1" ht="15.75" customHeight="1" thickBot="1" x14ac:dyDescent="0.2">
      <c r="B39" s="113" t="s">
        <v>30</v>
      </c>
      <c r="C39" s="110" t="str">
        <f>C$6</f>
        <v>平成30年度</v>
      </c>
      <c r="D39" s="13" t="s">
        <v>19</v>
      </c>
      <c r="E39" s="70" t="s">
        <v>26</v>
      </c>
      <c r="F39" s="71" t="s">
        <v>26</v>
      </c>
      <c r="G39" s="72" t="s">
        <v>26</v>
      </c>
      <c r="H39" s="73" t="s">
        <v>26</v>
      </c>
      <c r="I39" s="74" t="s">
        <v>26</v>
      </c>
      <c r="J39" s="74" t="s">
        <v>26</v>
      </c>
      <c r="K39" s="75" t="s">
        <v>26</v>
      </c>
    </row>
    <row r="40" spans="2:11" customFormat="1" ht="15.75" customHeight="1" thickBot="1" x14ac:dyDescent="0.2">
      <c r="B40" s="113"/>
      <c r="C40" s="111"/>
      <c r="D40" s="19" t="s">
        <v>20</v>
      </c>
      <c r="E40" s="45" t="s">
        <v>26</v>
      </c>
      <c r="F40" s="76" t="s">
        <v>26</v>
      </c>
      <c r="G40" s="46" t="s">
        <v>26</v>
      </c>
      <c r="H40" s="77" t="s">
        <v>26</v>
      </c>
      <c r="I40" s="44" t="s">
        <v>26</v>
      </c>
      <c r="J40" s="44" t="s">
        <v>26</v>
      </c>
      <c r="K40" s="50" t="s">
        <v>26</v>
      </c>
    </row>
    <row r="41" spans="2:11" customFormat="1" ht="15.75" customHeight="1" thickBot="1" x14ac:dyDescent="0.2">
      <c r="B41" s="113"/>
      <c r="C41" s="112"/>
      <c r="D41" s="34" t="s">
        <v>21</v>
      </c>
      <c r="E41" s="78" t="s">
        <v>26</v>
      </c>
      <c r="F41" s="79" t="s">
        <v>26</v>
      </c>
      <c r="G41" s="80" t="s">
        <v>26</v>
      </c>
      <c r="H41" s="81" t="s">
        <v>26</v>
      </c>
      <c r="I41" s="82" t="s">
        <v>26</v>
      </c>
      <c r="J41" s="82" t="s">
        <v>26</v>
      </c>
      <c r="K41" s="83" t="s">
        <v>26</v>
      </c>
    </row>
    <row r="42" spans="2:11" customFormat="1" ht="15.75" customHeight="1" thickBot="1" x14ac:dyDescent="0.2">
      <c r="B42" s="113"/>
      <c r="C42" s="111" t="str">
        <f>C$9</f>
        <v>令和元年度</v>
      </c>
      <c r="D42" s="84" t="s">
        <v>19</v>
      </c>
      <c r="E42" s="35">
        <v>1535400</v>
      </c>
      <c r="F42" s="31">
        <f>E42</f>
        <v>1535400</v>
      </c>
      <c r="G42" s="37">
        <f>F42</f>
        <v>1535400</v>
      </c>
      <c r="H42" s="85" t="s">
        <v>31</v>
      </c>
      <c r="I42" s="31">
        <v>0</v>
      </c>
      <c r="J42" s="35">
        <v>0</v>
      </c>
      <c r="K42" s="86">
        <f>SUM(F42/E42*100)</f>
        <v>100</v>
      </c>
    </row>
    <row r="43" spans="2:11" customFormat="1" ht="15.75" customHeight="1" thickBot="1" x14ac:dyDescent="0.2">
      <c r="B43" s="113"/>
      <c r="C43" s="111"/>
      <c r="D43" s="19" t="s">
        <v>20</v>
      </c>
      <c r="E43" s="44" t="s">
        <v>27</v>
      </c>
      <c r="F43" s="76" t="s">
        <v>27</v>
      </c>
      <c r="G43" s="46" t="s">
        <v>27</v>
      </c>
      <c r="H43" s="77" t="s">
        <v>26</v>
      </c>
      <c r="I43" s="54" t="s">
        <v>26</v>
      </c>
      <c r="J43" s="54" t="s">
        <v>26</v>
      </c>
      <c r="K43" s="50" t="s">
        <v>26</v>
      </c>
    </row>
    <row r="44" spans="2:11" customFormat="1" ht="15.75" customHeight="1" thickBot="1" x14ac:dyDescent="0.2">
      <c r="B44" s="113"/>
      <c r="C44" s="112"/>
      <c r="D44" s="34" t="s">
        <v>21</v>
      </c>
      <c r="E44" s="52">
        <f>SUM(E42:E43)</f>
        <v>1535400</v>
      </c>
      <c r="F44" s="87">
        <f>SUM(F42:F43)</f>
        <v>1535400</v>
      </c>
      <c r="G44" s="56">
        <f>SUM(G42:G43)</f>
        <v>1535400</v>
      </c>
      <c r="H44" s="88" t="s">
        <v>31</v>
      </c>
      <c r="I44" s="89">
        <v>0</v>
      </c>
      <c r="J44" s="32">
        <v>0</v>
      </c>
      <c r="K44" s="53">
        <f>SUM(F44/E44*100)</f>
        <v>100</v>
      </c>
    </row>
    <row r="45" spans="2:11" customFormat="1" ht="15.75" customHeight="1" thickBot="1" x14ac:dyDescent="0.2">
      <c r="B45" s="109" t="s">
        <v>32</v>
      </c>
      <c r="C45" s="110" t="str">
        <f>C$6</f>
        <v>平成30年度</v>
      </c>
      <c r="D45" s="13" t="s">
        <v>19</v>
      </c>
      <c r="E45" s="35">
        <v>461919987</v>
      </c>
      <c r="F45" s="31">
        <v>461919987</v>
      </c>
      <c r="G45" s="37">
        <v>-18468813</v>
      </c>
      <c r="H45" s="90">
        <v>-3.8445552852189735</v>
      </c>
      <c r="I45" s="91">
        <v>0</v>
      </c>
      <c r="J45" s="14">
        <v>0</v>
      </c>
      <c r="K45" s="18">
        <v>100</v>
      </c>
    </row>
    <row r="46" spans="2:11" customFormat="1" ht="15.75" customHeight="1" thickBot="1" x14ac:dyDescent="0.2">
      <c r="B46" s="109"/>
      <c r="C46" s="111"/>
      <c r="D46" s="19" t="s">
        <v>20</v>
      </c>
      <c r="E46" s="45" t="s">
        <v>26</v>
      </c>
      <c r="F46" s="76" t="s">
        <v>26</v>
      </c>
      <c r="G46" s="46" t="s">
        <v>26</v>
      </c>
      <c r="H46" s="77" t="s">
        <v>26</v>
      </c>
      <c r="I46" s="44" t="s">
        <v>26</v>
      </c>
      <c r="J46" s="44" t="s">
        <v>26</v>
      </c>
      <c r="K46" s="50" t="s">
        <v>26</v>
      </c>
    </row>
    <row r="47" spans="2:11" customFormat="1" ht="15.75" customHeight="1" thickBot="1" x14ac:dyDescent="0.2">
      <c r="B47" s="109"/>
      <c r="C47" s="112"/>
      <c r="D47" s="34" t="s">
        <v>21</v>
      </c>
      <c r="E47" s="92">
        <v>461919987</v>
      </c>
      <c r="F47" s="51">
        <v>461919987</v>
      </c>
      <c r="G47" s="38">
        <v>-18468813</v>
      </c>
      <c r="H47" s="69">
        <v>-3.8445552852189735</v>
      </c>
      <c r="I47" s="52">
        <v>0</v>
      </c>
      <c r="J47" s="52">
        <v>0</v>
      </c>
      <c r="K47" s="53">
        <v>100</v>
      </c>
    </row>
    <row r="48" spans="2:11" customFormat="1" ht="15.75" customHeight="1" thickBot="1" x14ac:dyDescent="0.2">
      <c r="B48" s="109"/>
      <c r="C48" s="110" t="str">
        <f>C$9</f>
        <v>令和元年度</v>
      </c>
      <c r="D48" s="13" t="s">
        <v>19</v>
      </c>
      <c r="E48" s="35">
        <v>460006531</v>
      </c>
      <c r="F48" s="31">
        <v>460006531</v>
      </c>
      <c r="G48" s="29">
        <f>F48-F45</f>
        <v>-1913456</v>
      </c>
      <c r="H48" s="66">
        <f>F48*100/F45-100</f>
        <v>-0.41423970684343203</v>
      </c>
      <c r="I48" s="31">
        <v>0</v>
      </c>
      <c r="J48" s="35">
        <v>0</v>
      </c>
      <c r="K48" s="18">
        <f>SUM(F48/E48*100)</f>
        <v>100</v>
      </c>
    </row>
    <row r="49" spans="2:11" customFormat="1" ht="15.75" customHeight="1" thickBot="1" x14ac:dyDescent="0.2">
      <c r="B49" s="109"/>
      <c r="C49" s="111"/>
      <c r="D49" s="19" t="s">
        <v>20</v>
      </c>
      <c r="E49" s="44" t="s">
        <v>27</v>
      </c>
      <c r="F49" s="76" t="s">
        <v>27</v>
      </c>
      <c r="G49" s="46" t="s">
        <v>27</v>
      </c>
      <c r="H49" s="77" t="s">
        <v>26</v>
      </c>
      <c r="I49" s="54" t="s">
        <v>26</v>
      </c>
      <c r="J49" s="54" t="s">
        <v>26</v>
      </c>
      <c r="K49" s="50" t="s">
        <v>26</v>
      </c>
    </row>
    <row r="50" spans="2:11" customFormat="1" ht="15.75" customHeight="1" thickBot="1" x14ac:dyDescent="0.2">
      <c r="B50" s="109"/>
      <c r="C50" s="112"/>
      <c r="D50" s="34" t="s">
        <v>21</v>
      </c>
      <c r="E50" s="27">
        <f>SUM(E48:E49)</f>
        <v>460006531</v>
      </c>
      <c r="F50" s="28">
        <f>SUM(F48:F49)</f>
        <v>460006531</v>
      </c>
      <c r="G50" s="38">
        <f>SUM(G48:G49)</f>
        <v>-1913456</v>
      </c>
      <c r="H50" s="93">
        <f>F50*100/F47-100</f>
        <v>-0.41423970684343203</v>
      </c>
      <c r="I50" s="52">
        <v>0</v>
      </c>
      <c r="J50" s="32">
        <v>0</v>
      </c>
      <c r="K50" s="53">
        <f>SUM(F50/E50*100)</f>
        <v>100</v>
      </c>
    </row>
    <row r="51" spans="2:11" customFormat="1" ht="15.75" customHeight="1" thickBot="1" x14ac:dyDescent="0.2">
      <c r="B51" s="109" t="s">
        <v>33</v>
      </c>
      <c r="C51" s="110" t="str">
        <f>C$6</f>
        <v>平成30年度</v>
      </c>
      <c r="D51" s="84" t="s">
        <v>19</v>
      </c>
      <c r="E51" s="14">
        <v>361756980</v>
      </c>
      <c r="F51" s="94">
        <v>359954940</v>
      </c>
      <c r="G51" s="16">
        <v>7160200</v>
      </c>
      <c r="H51" s="66">
        <v>2.0295654067858209</v>
      </c>
      <c r="I51" s="31">
        <v>24380</v>
      </c>
      <c r="J51" s="14">
        <v>1777660</v>
      </c>
      <c r="K51" s="18">
        <v>99.501864483720539</v>
      </c>
    </row>
    <row r="52" spans="2:11" customFormat="1" ht="15.75" customHeight="1" thickBot="1" x14ac:dyDescent="0.2">
      <c r="B52" s="109"/>
      <c r="C52" s="111"/>
      <c r="D52" s="19" t="s">
        <v>20</v>
      </c>
      <c r="E52" s="24">
        <v>5347260</v>
      </c>
      <c r="F52" s="95">
        <v>1558360</v>
      </c>
      <c r="G52" s="22">
        <v>-837260</v>
      </c>
      <c r="H52" s="67">
        <v>-34.949616383232737</v>
      </c>
      <c r="I52" s="21">
        <v>527470</v>
      </c>
      <c r="J52" s="91">
        <v>3261430</v>
      </c>
      <c r="K52" s="86">
        <v>29.143149949693864</v>
      </c>
    </row>
    <row r="53" spans="2:11" customFormat="1" ht="15.75" customHeight="1" thickBot="1" x14ac:dyDescent="0.2">
      <c r="B53" s="109"/>
      <c r="C53" s="112"/>
      <c r="D53" s="34" t="s">
        <v>21</v>
      </c>
      <c r="E53" s="52">
        <v>367104240</v>
      </c>
      <c r="F53" s="51">
        <v>361513300</v>
      </c>
      <c r="G53" s="29">
        <v>6322940</v>
      </c>
      <c r="H53" s="68">
        <v>1.7801552947551897</v>
      </c>
      <c r="I53" s="40">
        <v>551850</v>
      </c>
      <c r="J53" s="32">
        <v>5039090</v>
      </c>
      <c r="K53" s="36">
        <v>98.47701568361073</v>
      </c>
    </row>
    <row r="54" spans="2:11" ht="15.75" customHeight="1" thickBot="1" x14ac:dyDescent="0.2">
      <c r="B54" s="109"/>
      <c r="C54" s="110" t="str">
        <f>C$9</f>
        <v>令和元年度</v>
      </c>
      <c r="D54" s="84" t="s">
        <v>19</v>
      </c>
      <c r="E54" s="14">
        <v>370248601</v>
      </c>
      <c r="F54" s="94">
        <v>368385620</v>
      </c>
      <c r="G54" s="16">
        <f>F54-F51</f>
        <v>8430680</v>
      </c>
      <c r="H54" s="66">
        <f>F54*100/F51-100</f>
        <v>2.3421487145029829</v>
      </c>
      <c r="I54" s="31">
        <v>0</v>
      </c>
      <c r="J54" s="14">
        <f>SUM(E54-F54-I54)</f>
        <v>1862981</v>
      </c>
      <c r="K54" s="18">
        <f t="shared" ref="K54:K62" si="2">SUM(F54/E54*100)</f>
        <v>99.496829699027003</v>
      </c>
    </row>
    <row r="55" spans="2:11" ht="15.75" customHeight="1" thickBot="1" x14ac:dyDescent="0.2">
      <c r="B55" s="109"/>
      <c r="C55" s="111"/>
      <c r="D55" s="19" t="s">
        <v>20</v>
      </c>
      <c r="E55" s="24">
        <v>5080270</v>
      </c>
      <c r="F55" s="95">
        <v>1716880</v>
      </c>
      <c r="G55" s="22">
        <f>F55-F52</f>
        <v>158520</v>
      </c>
      <c r="H55" s="67">
        <f>F55*100/F52-100</f>
        <v>10.172232346826149</v>
      </c>
      <c r="I55" s="21">
        <v>624888</v>
      </c>
      <c r="J55" s="91">
        <f>SUM(E55-F55-I55)</f>
        <v>2738502</v>
      </c>
      <c r="K55" s="86">
        <f t="shared" si="2"/>
        <v>33.795054199875203</v>
      </c>
    </row>
    <row r="56" spans="2:11" ht="15.75" customHeight="1" thickBot="1" x14ac:dyDescent="0.2">
      <c r="B56" s="109"/>
      <c r="C56" s="112"/>
      <c r="D56" s="34" t="s">
        <v>21</v>
      </c>
      <c r="E56" s="35">
        <f>SUM(E54:E55)</f>
        <v>375328871</v>
      </c>
      <c r="F56" s="28">
        <f>SUM(F54:F55)</f>
        <v>370102500</v>
      </c>
      <c r="G56" s="96">
        <f>SUM(G54:G55)</f>
        <v>8589200</v>
      </c>
      <c r="H56" s="68">
        <f>F56*100/F53-100</f>
        <v>2.3759015228485367</v>
      </c>
      <c r="I56" s="52">
        <f>SUM(I54:I55)</f>
        <v>624888</v>
      </c>
      <c r="J56" s="32">
        <f>SUM(E56-F56-I56)</f>
        <v>4601483</v>
      </c>
      <c r="K56" s="36">
        <f t="shared" si="2"/>
        <v>98.607522254796109</v>
      </c>
    </row>
    <row r="57" spans="2:11" customFormat="1" ht="15.75" customHeight="1" thickBot="1" x14ac:dyDescent="0.2">
      <c r="B57" s="109" t="s">
        <v>34</v>
      </c>
      <c r="C57" s="110" t="str">
        <f>C$6</f>
        <v>平成30年度</v>
      </c>
      <c r="D57" s="13" t="s">
        <v>19</v>
      </c>
      <c r="E57" s="14">
        <f>SUM(E6+E12+E18+E24+E33+E45+E51)</f>
        <v>7973743520</v>
      </c>
      <c r="F57" s="97">
        <f>SUM(F6+F12+F18+F24+F33+F45+F51)</f>
        <v>7903117744</v>
      </c>
      <c r="G57" s="98">
        <f>SUM(G6+G12+G18+G24+G33+G45+G51)</f>
        <v>177675732</v>
      </c>
      <c r="H57" s="66">
        <f>F57*100/7725442012-100</f>
        <v>2.2998778804373217</v>
      </c>
      <c r="I57" s="43">
        <f>SUM(I6+I12+I18+I24+I33+I45+I51)</f>
        <v>251300</v>
      </c>
      <c r="J57" s="14">
        <f>SUM(J6+J12+J18+J24+J33+J45+J51)</f>
        <v>70374476</v>
      </c>
      <c r="K57" s="18">
        <f>SUM(F57/E57*100)</f>
        <v>99.114270783567918</v>
      </c>
    </row>
    <row r="58" spans="2:11" customFormat="1" ht="15.75" customHeight="1" thickBot="1" x14ac:dyDescent="0.2">
      <c r="B58" s="109"/>
      <c r="C58" s="111"/>
      <c r="D58" s="19" t="s">
        <v>20</v>
      </c>
      <c r="E58" s="24">
        <f>SUM(E7+E13+E19+E34+E52)</f>
        <v>179768784</v>
      </c>
      <c r="F58" s="95">
        <f>SUM(F7+F13+F19+F34+F52)</f>
        <v>58054925</v>
      </c>
      <c r="G58" s="99">
        <f>SUM(G7+G13+G19+G34+G52)</f>
        <v>-13057523</v>
      </c>
      <c r="H58" s="67">
        <f>F58*100/71112448-100</f>
        <v>-18.361796516975474</v>
      </c>
      <c r="I58" s="100">
        <f>SUM(I7+I13+I19+I34+I52)</f>
        <v>12436517</v>
      </c>
      <c r="J58" s="24">
        <f>SUM(J7+J13+J19+J34+J52)</f>
        <v>109277342</v>
      </c>
      <c r="K58" s="25">
        <f t="shared" si="2"/>
        <v>32.29421911203449</v>
      </c>
    </row>
    <row r="59" spans="2:11" customFormat="1" ht="15.75" customHeight="1" thickBot="1" x14ac:dyDescent="0.2">
      <c r="B59" s="109"/>
      <c r="C59" s="112"/>
      <c r="D59" s="34" t="s">
        <v>21</v>
      </c>
      <c r="E59" s="52">
        <f t="shared" ref="E59:G59" si="3">SUM(E57:E58)</f>
        <v>8153512304</v>
      </c>
      <c r="F59" s="87">
        <f t="shared" si="3"/>
        <v>7961172669</v>
      </c>
      <c r="G59" s="101">
        <f t="shared" si="3"/>
        <v>164618209</v>
      </c>
      <c r="H59" s="68">
        <f>F59*100/7796554460-100</f>
        <v>2.1114225501093955</v>
      </c>
      <c r="I59" s="40">
        <f>SUM(I57:I58)</f>
        <v>12687817</v>
      </c>
      <c r="J59" s="52">
        <f>SUM(J57:J58)</f>
        <v>179651818</v>
      </c>
      <c r="K59" s="53">
        <f t="shared" si="2"/>
        <v>97.641021098286188</v>
      </c>
    </row>
    <row r="60" spans="2:11" customFormat="1" ht="15.75" customHeight="1" thickBot="1" x14ac:dyDescent="0.2">
      <c r="B60" s="109"/>
      <c r="C60" s="110" t="str">
        <f>C$9</f>
        <v>令和元年度</v>
      </c>
      <c r="D60" s="13" t="s">
        <v>19</v>
      </c>
      <c r="E60" s="102">
        <f>SUM(E9+E15+E21+E27+E36+E42+E48+E54)</f>
        <v>8165328623</v>
      </c>
      <c r="F60" s="103">
        <f>SUM(F9+F15+F21+F27+F36+F42+F48+F54)</f>
        <v>8101050036</v>
      </c>
      <c r="G60" s="104">
        <f>SUM(G9+G15+G21+G27+G36+G42+G48+G54)</f>
        <v>197932292</v>
      </c>
      <c r="H60" s="66">
        <f>F60*100/F57-100</f>
        <v>2.5044836533059254</v>
      </c>
      <c r="I60" s="14">
        <f>SUM(I9+I15+I21+I27+I36+I42+I48+I54)</f>
        <v>0</v>
      </c>
      <c r="J60" s="14">
        <f>SUM(J9+J15+J21+J27+J36+J42+J48+J54)</f>
        <v>64278587</v>
      </c>
      <c r="K60" s="18">
        <f t="shared" si="2"/>
        <v>99.212786282490327</v>
      </c>
    </row>
    <row r="61" spans="2:11" customFormat="1" ht="15.75" customHeight="1" thickBot="1" x14ac:dyDescent="0.2">
      <c r="B61" s="109"/>
      <c r="C61" s="111"/>
      <c r="D61" s="19" t="s">
        <v>20</v>
      </c>
      <c r="E61" s="105">
        <f t="shared" ref="E61:F61" si="4">SUM(E10+E16+E22+E37+E55)</f>
        <v>179069060</v>
      </c>
      <c r="F61" s="106">
        <f t="shared" si="4"/>
        <v>57220142</v>
      </c>
      <c r="G61" s="99">
        <f>SUM(G10+G16+G22+G37+G55)</f>
        <v>-834783</v>
      </c>
      <c r="H61" s="67">
        <f>F61*100/F58-100</f>
        <v>-1.4379193496503575</v>
      </c>
      <c r="I61" s="24">
        <f>SUM(I10+I16+I22+I37+I55)</f>
        <v>13444911</v>
      </c>
      <c r="J61" s="24">
        <f>SUM(J10+J16+J22+J37+J55)</f>
        <v>108404007</v>
      </c>
      <c r="K61" s="25">
        <f t="shared" si="2"/>
        <v>31.954231512691251</v>
      </c>
    </row>
    <row r="62" spans="2:11" customFormat="1" ht="15.75" customHeight="1" thickBot="1" x14ac:dyDescent="0.2">
      <c r="B62" s="109"/>
      <c r="C62" s="112"/>
      <c r="D62" s="34" t="s">
        <v>21</v>
      </c>
      <c r="E62" s="32">
        <f>SUM(E60:E61)</f>
        <v>8344397683</v>
      </c>
      <c r="F62" s="107">
        <f t="shared" ref="F62" si="5">SUM(F60:F61)</f>
        <v>8158270178</v>
      </c>
      <c r="G62" s="38">
        <f>SUM(G60:G61)</f>
        <v>197097509</v>
      </c>
      <c r="H62" s="93">
        <f>F62*100/F59-100</f>
        <v>2.4757346335104273</v>
      </c>
      <c r="I62" s="32">
        <f>SUM(I60:I61)</f>
        <v>13444911</v>
      </c>
      <c r="J62" s="32">
        <f>SUM(J60:J61)</f>
        <v>172682594</v>
      </c>
      <c r="K62" s="36">
        <f t="shared" si="2"/>
        <v>97.769431514761138</v>
      </c>
    </row>
    <row r="63" spans="2:11" customFormat="1" ht="16.5" customHeight="1" x14ac:dyDescent="0.15">
      <c r="E63" s="108"/>
      <c r="F63" s="108"/>
      <c r="G63" s="108"/>
      <c r="H63" s="108"/>
      <c r="I63" s="108"/>
      <c r="J63" s="108"/>
      <c r="K63" s="108"/>
    </row>
  </sheetData>
  <mergeCells count="31">
    <mergeCell ref="B57:B62"/>
    <mergeCell ref="C57:C59"/>
    <mergeCell ref="C60:C62"/>
    <mergeCell ref="B51:B56"/>
    <mergeCell ref="C51:C53"/>
    <mergeCell ref="C54:C56"/>
    <mergeCell ref="B45:B50"/>
    <mergeCell ref="C45:C47"/>
    <mergeCell ref="C48:C50"/>
    <mergeCell ref="B39:B44"/>
    <mergeCell ref="C39:C41"/>
    <mergeCell ref="C42:C44"/>
    <mergeCell ref="B31:B32"/>
    <mergeCell ref="C31:D32"/>
    <mergeCell ref="B33:B38"/>
    <mergeCell ref="C33:C35"/>
    <mergeCell ref="C36:C38"/>
    <mergeCell ref="B24:B29"/>
    <mergeCell ref="C24:C26"/>
    <mergeCell ref="C27:C29"/>
    <mergeCell ref="B18:B23"/>
    <mergeCell ref="C18:C20"/>
    <mergeCell ref="C21:C23"/>
    <mergeCell ref="B12:B17"/>
    <mergeCell ref="C12:C14"/>
    <mergeCell ref="C15:C17"/>
    <mergeCell ref="B4:B5"/>
    <mergeCell ref="C4:D5"/>
    <mergeCell ref="B6:B11"/>
    <mergeCell ref="C6:C8"/>
    <mergeCell ref="C9:C1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fitToHeight="0" orientation="landscape" horizontalDpi="0" verticalDpi="0" r:id="rId1"/>
  <headerFooter differentOddEven="1" scaleWithDoc="0" alignWithMargins="0">
    <oddFooter>&amp;C-  ６  -</oddFooter>
    <evenHeader>&amp;C- ７ -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10-11歳入に占める市税状況（市税決算）R2年</vt:lpstr>
      <vt:lpstr>'10-11歳入に占める市税状況（市税決算）R2年'!Print_Area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2020-10-05T01:49:43Z</cp:lastPrinted>
  <dcterms:created xsi:type="dcterms:W3CDTF">2020-10-02T05:40:29Z</dcterms:created>
  <dcterms:modified xsi:type="dcterms:W3CDTF">2020-10-05T03:41:47Z</dcterms:modified>
</cp:coreProperties>
</file>