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n1pfl1\☆税務課\各担当共通\■市税概要■\令和３年度\③-１　ホームページ掲載\ホームページフォルダー\"/>
    </mc:Choice>
  </mc:AlternateContent>
  <xr:revisionPtr revIDLastSave="0" documentId="13_ncr:1_{11373504-C8CB-4ED8-9478-3DA90B1129EC}" xr6:coauthVersionLast="44" xr6:coauthVersionMax="44" xr10:uidLastSave="{00000000-0000-0000-0000-000000000000}"/>
  <bookViews>
    <workbookView xWindow="-120" yWindow="-120" windowWidth="19440" windowHeight="15000" xr2:uid="{00000000-000D-0000-FFFF-FFFF00000000}"/>
  </bookViews>
  <sheets>
    <sheet name="督促状発送状況" sheetId="13" r:id="rId1"/>
  </sheets>
  <definedNames>
    <definedName name="_xlnm._FilterDatabase" localSheetId="0" hidden="1">督促状発送状況!$B$34:$M$46</definedName>
    <definedName name="_xlnm.Print_Area" localSheetId="0">督促状発送状況!$A$1:$L$34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0" i="13" l="1"/>
  <c r="H30" i="13"/>
  <c r="I29" i="13"/>
  <c r="I28" i="13"/>
  <c r="J24" i="13"/>
  <c r="H24" i="13"/>
  <c r="J11" i="13"/>
  <c r="H11" i="13"/>
  <c r="G9" i="13" l="1"/>
  <c r="G8" i="13"/>
  <c r="G7" i="13"/>
  <c r="G6" i="13"/>
  <c r="G28" i="13"/>
  <c r="G27" i="13"/>
  <c r="G26" i="13"/>
  <c r="G25" i="13"/>
  <c r="G23" i="13"/>
  <c r="G22" i="13"/>
  <c r="G21" i="13"/>
  <c r="G20" i="13"/>
  <c r="G19" i="13"/>
  <c r="G18" i="13"/>
  <c r="G17" i="13"/>
  <c r="G16" i="13"/>
  <c r="G15" i="13"/>
  <c r="G14" i="13"/>
  <c r="G13" i="13"/>
  <c r="G12" i="13"/>
  <c r="G31" i="13" l="1"/>
  <c r="I31" i="13" l="1"/>
  <c r="K31" i="13"/>
  <c r="E30" i="13"/>
  <c r="F30" i="13"/>
  <c r="K28" i="13"/>
  <c r="K27" i="13"/>
  <c r="I27" i="13"/>
  <c r="K26" i="13"/>
  <c r="I26" i="13"/>
  <c r="K25" i="13"/>
  <c r="I25" i="13"/>
  <c r="F24" i="13"/>
  <c r="E24" i="13"/>
  <c r="K23" i="13"/>
  <c r="I23" i="13"/>
  <c r="K22" i="13"/>
  <c r="I22" i="13"/>
  <c r="K21" i="13"/>
  <c r="I21" i="13"/>
  <c r="K20" i="13"/>
  <c r="I20" i="13"/>
  <c r="K19" i="13"/>
  <c r="I19" i="13"/>
  <c r="K18" i="13"/>
  <c r="I18" i="13"/>
  <c r="K17" i="13"/>
  <c r="I17" i="13"/>
  <c r="K16" i="13"/>
  <c r="I16" i="13"/>
  <c r="K15" i="13"/>
  <c r="I15" i="13"/>
  <c r="K14" i="13"/>
  <c r="I14" i="13"/>
  <c r="K13" i="13"/>
  <c r="I13" i="13"/>
  <c r="K12" i="13"/>
  <c r="I12" i="13"/>
  <c r="E11" i="13"/>
  <c r="I10" i="13"/>
  <c r="F10" i="13"/>
  <c r="F11" i="13" s="1"/>
  <c r="K9" i="13"/>
  <c r="I9" i="13"/>
  <c r="I8" i="13"/>
  <c r="K7" i="13"/>
  <c r="I7" i="13"/>
  <c r="K6" i="13"/>
  <c r="I6" i="13"/>
  <c r="G30" i="13" l="1"/>
  <c r="G24" i="13"/>
  <c r="G11" i="13"/>
  <c r="K10" i="13"/>
  <c r="K8" i="13"/>
</calcChain>
</file>

<file path=xl/sharedStrings.xml><?xml version="1.0" encoding="utf-8"?>
<sst xmlns="http://schemas.openxmlformats.org/spreadsheetml/2006/main" count="64" uniqueCount="45">
  <si>
    <t>　　　　　　　　　　　　</t>
  </si>
  <si>
    <t>　　　　　　　　　　　　　　</t>
  </si>
  <si>
    <t>　　</t>
  </si>
  <si>
    <t>　　　　　　</t>
  </si>
  <si>
    <t>１期</t>
  </si>
  <si>
    <t>２期</t>
  </si>
  <si>
    <t>３期</t>
  </si>
  <si>
    <t>４期</t>
  </si>
  <si>
    <t>―</t>
  </si>
  <si>
    <t>随時</t>
    <rPh sb="0" eb="2">
      <t>ズイジ</t>
    </rPh>
    <phoneticPr fontId="2"/>
  </si>
  <si>
    <t>区分</t>
    <rPh sb="0" eb="2">
      <t>クブン</t>
    </rPh>
    <phoneticPr fontId="2"/>
  </si>
  <si>
    <t>納期内納付率</t>
    <rPh sb="0" eb="2">
      <t>ノウキ</t>
    </rPh>
    <rPh sb="2" eb="3">
      <t>ナイ</t>
    </rPh>
    <rPh sb="3" eb="5">
      <t>ノウフ</t>
    </rPh>
    <rPh sb="5" eb="6">
      <t>リツ</t>
    </rPh>
    <phoneticPr fontId="2"/>
  </si>
  <si>
    <t>４月</t>
    <rPh sb="1" eb="2">
      <t>ガツ</t>
    </rPh>
    <phoneticPr fontId="2"/>
  </si>
  <si>
    <t>５月</t>
  </si>
  <si>
    <t>６月</t>
  </si>
  <si>
    <t>８月</t>
  </si>
  <si>
    <t>９月</t>
  </si>
  <si>
    <t>１０月</t>
  </si>
  <si>
    <t>１１月</t>
  </si>
  <si>
    <t>１２月</t>
  </si>
  <si>
    <t>１月</t>
  </si>
  <si>
    <t>２月</t>
  </si>
  <si>
    <t>３月</t>
  </si>
  <si>
    <t>―</t>
    <phoneticPr fontId="2"/>
  </si>
  <si>
    <t>合計</t>
    <rPh sb="0" eb="2">
      <t>ゴウケイ</t>
    </rPh>
    <phoneticPr fontId="2"/>
  </si>
  <si>
    <t>　　納期内納付率の合計の欄は、随時期を除く各期の平均値を記載している。</t>
    <rPh sb="17" eb="18">
      <t>キ</t>
    </rPh>
    <phoneticPr fontId="2"/>
  </si>
  <si>
    <t>調定</t>
    <phoneticPr fontId="2"/>
  </si>
  <si>
    <t>件数</t>
    <phoneticPr fontId="2"/>
  </si>
  <si>
    <t>税額</t>
    <phoneticPr fontId="2"/>
  </si>
  <si>
    <t>割合</t>
    <phoneticPr fontId="2"/>
  </si>
  <si>
    <t>督促</t>
    <phoneticPr fontId="2"/>
  </si>
  <si>
    <t>（単位：件、円、％）</t>
    <phoneticPr fontId="2"/>
  </si>
  <si>
    <t>（特別徴収）</t>
    <rPh sb="1" eb="3">
      <t>トクベツ</t>
    </rPh>
    <rPh sb="3" eb="5">
      <t>チョウシュウ</t>
    </rPh>
    <phoneticPr fontId="2"/>
  </si>
  <si>
    <t>個人市・県民税</t>
    <rPh sb="0" eb="2">
      <t>コジン</t>
    </rPh>
    <rPh sb="2" eb="3">
      <t>シ</t>
    </rPh>
    <rPh sb="4" eb="7">
      <t>ケンミンゼイ</t>
    </rPh>
    <phoneticPr fontId="2"/>
  </si>
  <si>
    <t>－</t>
    <phoneticPr fontId="2"/>
  </si>
  <si>
    <t>７月</t>
    <phoneticPr fontId="2"/>
  </si>
  <si>
    <t>　個人市・県民税（普通徴収）</t>
    <rPh sb="1" eb="3">
      <t>コジン</t>
    </rPh>
    <rPh sb="3" eb="4">
      <t>シ</t>
    </rPh>
    <rPh sb="9" eb="11">
      <t>フツウ</t>
    </rPh>
    <rPh sb="11" eb="13">
      <t>チョウシュウ</t>
    </rPh>
    <phoneticPr fontId="2"/>
  </si>
  <si>
    <t>　固定資産税・都市計画税</t>
    <rPh sb="7" eb="9">
      <t>トシ</t>
    </rPh>
    <rPh sb="9" eb="11">
      <t>ケイカク</t>
    </rPh>
    <rPh sb="11" eb="12">
      <t>ゼイ</t>
    </rPh>
    <phoneticPr fontId="2"/>
  </si>
  <si>
    <t>　軽自動車税（種別割）</t>
    <rPh sb="7" eb="10">
      <t>シュベツワリ</t>
    </rPh>
    <phoneticPr fontId="2"/>
  </si>
  <si>
    <t>令和２年度</t>
    <rPh sb="0" eb="2">
      <t>レイワ</t>
    </rPh>
    <rPh sb="3" eb="5">
      <t>ネンド</t>
    </rPh>
    <phoneticPr fontId="2"/>
  </si>
  <si>
    <t>令和２年度</t>
    <rPh sb="0" eb="2">
      <t>レイワ</t>
    </rPh>
    <rPh sb="3" eb="5">
      <t>ネンド</t>
    </rPh>
    <rPh sb="4" eb="5">
      <t>ド</t>
    </rPh>
    <phoneticPr fontId="2"/>
  </si>
  <si>
    <t>（３）督促状の発送状況</t>
    <phoneticPr fontId="2"/>
  </si>
  <si>
    <t>注）調定には過年度遡及課税分を含む。</t>
    <rPh sb="0" eb="1">
      <t>チュウ</t>
    </rPh>
    <rPh sb="2" eb="4">
      <t>チョウテイ</t>
    </rPh>
    <rPh sb="6" eb="9">
      <t>カネンド</t>
    </rPh>
    <rPh sb="9" eb="11">
      <t>ソキュウ</t>
    </rPh>
    <rPh sb="11" eb="13">
      <t>カゼイ</t>
    </rPh>
    <rPh sb="13" eb="14">
      <t>ブン</t>
    </rPh>
    <rPh sb="15" eb="16">
      <t>フク</t>
    </rPh>
    <phoneticPr fontId="2"/>
  </si>
  <si>
    <t>　　納期内納付率は、納期限までに納付された割合のことを意味し、納期限後から督促状が発送されるまでの間に納付された件数を含まない。</t>
    <rPh sb="2" eb="4">
      <t>ノウキ</t>
    </rPh>
    <rPh sb="4" eb="5">
      <t>ナイ</t>
    </rPh>
    <rPh sb="5" eb="7">
      <t>ノウフ</t>
    </rPh>
    <rPh sb="7" eb="8">
      <t>リツ</t>
    </rPh>
    <rPh sb="10" eb="13">
      <t>ノウキゲン</t>
    </rPh>
    <rPh sb="16" eb="18">
      <t>ノウフ</t>
    </rPh>
    <rPh sb="21" eb="23">
      <t>ワリアイ</t>
    </rPh>
    <rPh sb="27" eb="29">
      <t>イミ</t>
    </rPh>
    <rPh sb="31" eb="34">
      <t>ノウキゲン</t>
    </rPh>
    <rPh sb="34" eb="35">
      <t>ゴ</t>
    </rPh>
    <rPh sb="37" eb="40">
      <t>トクソクジョウ</t>
    </rPh>
    <rPh sb="41" eb="43">
      <t>ハッソウ</t>
    </rPh>
    <rPh sb="49" eb="50">
      <t>アイダ</t>
    </rPh>
    <rPh sb="51" eb="53">
      <t>ノウフ</t>
    </rPh>
    <rPh sb="56" eb="58">
      <t>ケンスウ</t>
    </rPh>
    <rPh sb="59" eb="60">
      <t>フク</t>
    </rPh>
    <phoneticPr fontId="2"/>
  </si>
  <si>
    <t>令和元年度</t>
    <rPh sb="2" eb="3">
      <t>モト</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</si>
</sst>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Red]\-#,##0.0"/>
    <numFmt numFmtId="179"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93">
    <xf numFmtId="0" fontId="0" fillId="0" borderId="0" xfId="0"/>
    <xf numFmtId="0" fontId="3" fillId="0" borderId="0" xfId="0" applyFont="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176" fontId="0" fillId="0" borderId="12" xfId="0" applyNumberFormat="1" applyFont="1" applyBorder="1" applyAlignment="1" applyProtection="1">
      <alignment vertical="center"/>
      <protection locked="0"/>
    </xf>
    <xf numFmtId="0" fontId="0" fillId="0" borderId="5" xfId="0" applyFont="1" applyBorder="1" applyAlignment="1">
      <alignment vertical="center"/>
    </xf>
    <xf numFmtId="176" fontId="0" fillId="0" borderId="13" xfId="0" applyNumberFormat="1" applyFont="1" applyBorder="1" applyAlignment="1" applyProtection="1">
      <alignment vertical="center"/>
      <protection locked="0"/>
    </xf>
    <xf numFmtId="0" fontId="0" fillId="0" borderId="0" xfId="0" applyFont="1" applyBorder="1" applyAlignment="1">
      <alignment vertical="center"/>
    </xf>
    <xf numFmtId="3" fontId="0" fillId="0" borderId="13" xfId="0" applyNumberFormat="1" applyFont="1" applyFill="1" applyBorder="1" applyAlignment="1" applyProtection="1">
      <alignment vertical="center"/>
      <protection locked="0"/>
    </xf>
    <xf numFmtId="176" fontId="0" fillId="0" borderId="14" xfId="0" applyNumberFormat="1" applyFont="1" applyBorder="1" applyAlignment="1" applyProtection="1">
      <alignment vertical="center"/>
      <protection locked="0"/>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0" fillId="0" borderId="0" xfId="0" applyFont="1" applyAlignment="1" applyProtection="1">
      <alignment vertical="center"/>
      <protection locked="0"/>
    </xf>
    <xf numFmtId="3" fontId="0" fillId="0" borderId="0" xfId="0" applyNumberFormat="1" applyFont="1" applyFill="1" applyBorder="1" applyAlignment="1" applyProtection="1">
      <alignment vertical="center"/>
      <protection locked="0"/>
    </xf>
    <xf numFmtId="3" fontId="0" fillId="0" borderId="0" xfId="0" applyNumberFormat="1" applyFont="1" applyBorder="1" applyAlignment="1" applyProtection="1">
      <alignment horizontal="right" vertical="center"/>
      <protection locked="0"/>
    </xf>
    <xf numFmtId="3" fontId="0" fillId="0" borderId="0" xfId="0" applyNumberFormat="1" applyFont="1" applyAlignment="1">
      <alignment vertical="center"/>
    </xf>
    <xf numFmtId="0" fontId="0" fillId="0" borderId="6" xfId="0" applyFont="1" applyBorder="1" applyAlignment="1">
      <alignment vertical="center"/>
    </xf>
    <xf numFmtId="177" fontId="0" fillId="0" borderId="0" xfId="1" applyNumberFormat="1" applyFont="1" applyBorder="1" applyAlignment="1">
      <alignment vertical="center"/>
    </xf>
    <xf numFmtId="0" fontId="0" fillId="0" borderId="29" xfId="0" applyFont="1" applyBorder="1" applyAlignment="1">
      <alignment horizontal="center" vertical="center"/>
    </xf>
    <xf numFmtId="0" fontId="4" fillId="0" borderId="0"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4" fillId="0" borderId="0" xfId="0" applyFont="1" applyAlignment="1">
      <alignment vertical="center"/>
    </xf>
    <xf numFmtId="0" fontId="0" fillId="0" borderId="35" xfId="0" applyFont="1" applyBorder="1" applyAlignment="1">
      <alignment horizontal="center"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0" fillId="0" borderId="33" xfId="0" applyFont="1" applyBorder="1" applyAlignment="1">
      <alignment vertical="center"/>
    </xf>
    <xf numFmtId="0" fontId="0" fillId="0" borderId="18" xfId="0" applyFont="1" applyBorder="1" applyAlignment="1">
      <alignment vertical="center"/>
    </xf>
    <xf numFmtId="0" fontId="0" fillId="0" borderId="23" xfId="0" applyFont="1" applyBorder="1" applyAlignment="1">
      <alignment vertical="center"/>
    </xf>
    <xf numFmtId="0" fontId="0" fillId="0" borderId="38" xfId="0" applyFont="1" applyBorder="1" applyAlignment="1">
      <alignment vertical="center"/>
    </xf>
    <xf numFmtId="177" fontId="4" fillId="0" borderId="0" xfId="1" applyNumberFormat="1" applyFont="1" applyBorder="1" applyAlignment="1">
      <alignment vertical="center"/>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wrapText="1"/>
    </xf>
    <xf numFmtId="0" fontId="0" fillId="0" borderId="3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lignment vertical="center" wrapText="1"/>
    </xf>
    <xf numFmtId="0" fontId="0" fillId="0" borderId="36" xfId="0" applyFont="1" applyBorder="1" applyAlignment="1">
      <alignment vertical="center" wrapText="1"/>
    </xf>
    <xf numFmtId="0" fontId="0" fillId="0" borderId="0" xfId="0" applyFont="1" applyBorder="1" applyAlignment="1">
      <alignment vertical="center" wrapText="1"/>
    </xf>
    <xf numFmtId="176" fontId="0" fillId="0" borderId="28" xfId="0" applyNumberFormat="1" applyFont="1" applyBorder="1" applyAlignment="1" applyProtection="1">
      <alignment horizontal="right" vertical="center"/>
      <protection locked="0"/>
    </xf>
    <xf numFmtId="176" fontId="0" fillId="0" borderId="13" xfId="0" applyNumberFormat="1" applyFont="1" applyBorder="1" applyAlignment="1" applyProtection="1">
      <alignment horizontal="right" vertical="center"/>
      <protection locked="0"/>
    </xf>
    <xf numFmtId="178" fontId="1" fillId="0" borderId="7" xfId="1" applyNumberFormat="1" applyFont="1" applyBorder="1" applyAlignment="1" applyProtection="1">
      <alignment vertical="center"/>
      <protection locked="0"/>
    </xf>
    <xf numFmtId="178" fontId="1" fillId="0" borderId="8" xfId="1" applyNumberFormat="1" applyFont="1" applyBorder="1" applyAlignment="1" applyProtection="1">
      <alignment vertical="center"/>
      <protection locked="0"/>
    </xf>
    <xf numFmtId="178" fontId="1" fillId="0" borderId="9" xfId="1" applyNumberFormat="1" applyFont="1" applyBorder="1" applyAlignment="1" applyProtection="1">
      <alignment horizontal="right" vertical="center"/>
      <protection locked="0"/>
    </xf>
    <xf numFmtId="178" fontId="1" fillId="0" borderId="8" xfId="1" applyNumberFormat="1" applyFont="1" applyBorder="1" applyAlignment="1" applyProtection="1">
      <alignment horizontal="right" vertical="center"/>
      <protection locked="0"/>
    </xf>
    <xf numFmtId="178" fontId="1" fillId="0" borderId="15" xfId="1" applyNumberFormat="1" applyFont="1" applyBorder="1" applyAlignment="1" applyProtection="1">
      <alignment vertical="center"/>
      <protection locked="0"/>
    </xf>
    <xf numFmtId="178" fontId="1" fillId="0" borderId="13" xfId="1" applyNumberFormat="1" applyFont="1" applyBorder="1" applyAlignment="1" applyProtection="1">
      <alignment horizontal="right" vertical="center"/>
      <protection locked="0"/>
    </xf>
    <xf numFmtId="178" fontId="1" fillId="0" borderId="12" xfId="1" applyNumberFormat="1" applyFont="1" applyFill="1" applyBorder="1" applyAlignment="1" applyProtection="1">
      <alignment vertical="center"/>
      <protection locked="0"/>
    </xf>
    <xf numFmtId="178" fontId="1" fillId="0" borderId="27" xfId="1" applyNumberFormat="1" applyFont="1" applyFill="1" applyBorder="1" applyAlignment="1" applyProtection="1">
      <alignment vertical="center"/>
      <protection locked="0"/>
    </xf>
    <xf numFmtId="178" fontId="1" fillId="0" borderId="28" xfId="1" applyNumberFormat="1" applyFont="1" applyFill="1" applyBorder="1" applyAlignment="1" applyProtection="1">
      <alignment vertical="center"/>
      <protection locked="0"/>
    </xf>
    <xf numFmtId="178" fontId="1" fillId="0" borderId="21" xfId="1" applyNumberFormat="1" applyFont="1" applyFill="1" applyBorder="1" applyAlignment="1" applyProtection="1">
      <alignment vertical="center"/>
      <protection locked="0"/>
    </xf>
    <xf numFmtId="178" fontId="1" fillId="0" borderId="13" xfId="1" applyNumberFormat="1" applyFont="1" applyBorder="1" applyAlignment="1" applyProtection="1">
      <alignment vertical="center"/>
      <protection locked="0"/>
    </xf>
    <xf numFmtId="178" fontId="1" fillId="0" borderId="13" xfId="1" applyNumberFormat="1" applyFont="1" applyFill="1" applyBorder="1" applyAlignment="1" applyProtection="1">
      <alignment vertical="center"/>
      <protection locked="0"/>
    </xf>
    <xf numFmtId="178" fontId="1" fillId="0" borderId="13" xfId="1" applyNumberFormat="1" applyFont="1" applyFill="1" applyBorder="1" applyAlignment="1" applyProtection="1">
      <alignment horizontal="right" vertical="center"/>
      <protection locked="0"/>
    </xf>
    <xf numFmtId="38" fontId="1" fillId="0" borderId="43" xfId="1" applyFont="1" applyFill="1" applyBorder="1" applyAlignment="1" applyProtection="1">
      <alignment vertical="center"/>
      <protection locked="0"/>
    </xf>
    <xf numFmtId="38" fontId="1" fillId="0" borderId="21" xfId="1" applyFont="1" applyFill="1" applyBorder="1" applyAlignment="1" applyProtection="1">
      <alignment vertical="center"/>
      <protection locked="0"/>
    </xf>
    <xf numFmtId="38" fontId="1" fillId="0" borderId="26" xfId="1" applyFont="1" applyFill="1" applyBorder="1" applyAlignment="1">
      <alignment vertical="center"/>
    </xf>
    <xf numFmtId="38" fontId="1" fillId="0" borderId="39" xfId="1" applyFont="1" applyFill="1" applyBorder="1" applyAlignment="1" applyProtection="1">
      <alignment vertical="center"/>
      <protection locked="0"/>
    </xf>
    <xf numFmtId="38" fontId="1" fillId="0" borderId="10" xfId="1" applyFont="1" applyFill="1" applyBorder="1" applyAlignment="1">
      <alignment vertical="center"/>
    </xf>
    <xf numFmtId="38" fontId="1" fillId="0" borderId="24" xfId="1" applyFont="1" applyFill="1" applyBorder="1" applyAlignment="1">
      <alignment vertical="center"/>
    </xf>
    <xf numFmtId="38" fontId="1" fillId="0" borderId="22" xfId="1" applyFont="1" applyFill="1" applyBorder="1" applyAlignment="1" applyProtection="1">
      <alignment vertical="center"/>
      <protection locked="0"/>
    </xf>
    <xf numFmtId="38" fontId="1" fillId="0" borderId="40" xfId="1" applyFont="1" applyFill="1" applyBorder="1" applyAlignment="1" applyProtection="1">
      <alignment vertical="center"/>
      <protection locked="0"/>
    </xf>
    <xf numFmtId="38" fontId="1" fillId="0" borderId="42" xfId="1" applyFont="1" applyFill="1" applyBorder="1" applyAlignment="1">
      <alignment vertical="center"/>
    </xf>
    <xf numFmtId="38" fontId="1" fillId="0" borderId="41" xfId="1" applyFont="1" applyFill="1" applyBorder="1" applyAlignment="1" applyProtection="1">
      <alignment vertical="center"/>
      <protection locked="0"/>
    </xf>
    <xf numFmtId="0" fontId="0" fillId="0" borderId="37"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left" vertical="center"/>
    </xf>
    <xf numFmtId="0" fontId="0" fillId="0" borderId="32" xfId="0" applyFont="1" applyBorder="1" applyAlignment="1">
      <alignment horizontal="center" vertical="center"/>
    </xf>
    <xf numFmtId="3" fontId="0" fillId="0" borderId="12" xfId="0" applyNumberFormat="1" applyFont="1" applyFill="1" applyBorder="1" applyAlignment="1" applyProtection="1">
      <alignment vertical="center"/>
      <protection locked="0"/>
    </xf>
    <xf numFmtId="3" fontId="0" fillId="0" borderId="28" xfId="0" applyNumberFormat="1" applyFont="1" applyFill="1" applyBorder="1" applyAlignment="1" applyProtection="1">
      <alignment vertical="center"/>
      <protection locked="0"/>
    </xf>
    <xf numFmtId="3" fontId="0" fillId="0" borderId="27" xfId="0" applyNumberFormat="1" applyFont="1" applyFill="1" applyBorder="1" applyAlignment="1" applyProtection="1">
      <alignment vertical="center"/>
      <protection locked="0"/>
    </xf>
    <xf numFmtId="38" fontId="1" fillId="0" borderId="13" xfId="1" applyNumberFormat="1" applyFont="1" applyFill="1" applyBorder="1" applyAlignment="1" applyProtection="1">
      <alignment horizontal="right" vertical="center"/>
      <protection locked="0"/>
    </xf>
    <xf numFmtId="3" fontId="0" fillId="0" borderId="14" xfId="0" applyNumberFormat="1" applyFont="1" applyFill="1" applyBorder="1" applyAlignment="1" applyProtection="1">
      <alignment vertical="center"/>
      <protection locked="0"/>
    </xf>
    <xf numFmtId="38" fontId="0" fillId="0" borderId="13" xfId="1" applyNumberFormat="1" applyFont="1" applyFill="1" applyBorder="1" applyAlignment="1" applyProtection="1">
      <alignment horizontal="right" vertical="center"/>
      <protection locked="0"/>
    </xf>
    <xf numFmtId="179" fontId="0" fillId="0" borderId="0" xfId="1" applyNumberFormat="1" applyFont="1" applyBorder="1" applyAlignment="1">
      <alignment vertical="center"/>
    </xf>
    <xf numFmtId="0" fontId="0" fillId="0" borderId="44" xfId="0" applyFont="1" applyBorder="1" applyAlignment="1">
      <alignment horizontal="right"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0" xfId="0" applyFont="1" applyBorder="1" applyAlignment="1">
      <alignment horizontal="center" vertical="center"/>
    </xf>
    <xf numFmtId="0" fontId="0" fillId="0" borderId="6" xfId="0" applyFont="1" applyBorder="1" applyAlignment="1">
      <alignment horizontal="center" vertical="center"/>
    </xf>
    <xf numFmtId="0" fontId="0" fillId="0" borderId="44" xfId="0"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EA553-9C36-4AA8-9C49-698BC59CB452}">
  <dimension ref="A1:T64"/>
  <sheetViews>
    <sheetView tabSelected="1" view="pageBreakPreview" zoomScale="85" zoomScaleNormal="95" zoomScaleSheetLayoutView="85" workbookViewId="0">
      <selection activeCell="C12" sqref="C12:C13"/>
    </sheetView>
  </sheetViews>
  <sheetFormatPr defaultRowHeight="13.5" x14ac:dyDescent="0.15"/>
  <cols>
    <col min="1" max="1" width="3.125" style="2" customWidth="1"/>
    <col min="2" max="2" width="15" style="2" customWidth="1"/>
    <col min="3" max="3" width="12.875" style="2" customWidth="1"/>
    <col min="4" max="4" width="5.875" style="2" customWidth="1"/>
    <col min="5" max="5" width="11.25" style="2" customWidth="1"/>
    <col min="6" max="6" width="22.625" style="2" customWidth="1"/>
    <col min="7" max="7" width="16.625" style="2" customWidth="1"/>
    <col min="8" max="8" width="11.25" style="2" customWidth="1"/>
    <col min="9" max="9" width="10.125" style="2" customWidth="1"/>
    <col min="10" max="10" width="22.625" style="2" customWidth="1"/>
    <col min="11" max="11" width="10.125" style="2" customWidth="1"/>
    <col min="12" max="12" width="17.875" style="2" customWidth="1"/>
    <col min="13" max="13" width="6.625" style="2" customWidth="1"/>
    <col min="14" max="14" width="7" style="2" customWidth="1"/>
    <col min="15" max="15" width="11.25" style="2" customWidth="1"/>
    <col min="16" max="16" width="7" style="2" customWidth="1"/>
    <col min="17" max="17" width="12.625" style="2" customWidth="1"/>
    <col min="18" max="18" width="7.375" style="2" customWidth="1"/>
    <col min="19" max="19" width="11.25" style="2" customWidth="1"/>
    <col min="20" max="20" width="11.875" style="2" customWidth="1"/>
    <col min="21" max="16384" width="9" style="2"/>
  </cols>
  <sheetData>
    <row r="1" spans="2:14" ht="13.5" customHeight="1" x14ac:dyDescent="0.15"/>
    <row r="2" spans="2:14" ht="18.75" x14ac:dyDescent="0.15">
      <c r="B2" s="1" t="s">
        <v>41</v>
      </c>
    </row>
    <row r="3" spans="2:14" ht="15" customHeight="1" thickBot="1" x14ac:dyDescent="0.2">
      <c r="B3" s="26" t="s">
        <v>39</v>
      </c>
      <c r="D3" s="2" t="s">
        <v>1</v>
      </c>
      <c r="E3" s="2" t="s">
        <v>0</v>
      </c>
      <c r="F3" s="2" t="s">
        <v>2</v>
      </c>
      <c r="H3" s="2" t="s">
        <v>2</v>
      </c>
      <c r="I3" s="2" t="s">
        <v>2</v>
      </c>
      <c r="J3" s="81" t="s">
        <v>31</v>
      </c>
      <c r="K3" s="81"/>
    </row>
    <row r="4" spans="2:14" ht="16.5" customHeight="1" x14ac:dyDescent="0.15">
      <c r="B4" s="82" t="s">
        <v>10</v>
      </c>
      <c r="C4" s="83"/>
      <c r="D4" s="84"/>
      <c r="E4" s="88" t="s">
        <v>26</v>
      </c>
      <c r="F4" s="89"/>
      <c r="G4" s="90"/>
      <c r="H4" s="91" t="s">
        <v>30</v>
      </c>
      <c r="I4" s="89"/>
      <c r="J4" s="89"/>
      <c r="K4" s="92"/>
      <c r="L4" s="41"/>
      <c r="M4" s="42"/>
      <c r="N4" s="42"/>
    </row>
    <row r="5" spans="2:14" ht="16.5" customHeight="1" thickBot="1" x14ac:dyDescent="0.2">
      <c r="B5" s="85"/>
      <c r="C5" s="86"/>
      <c r="D5" s="87"/>
      <c r="E5" s="4" t="s">
        <v>27</v>
      </c>
      <c r="F5" s="22" t="s">
        <v>28</v>
      </c>
      <c r="G5" s="39" t="s">
        <v>11</v>
      </c>
      <c r="H5" s="5" t="s">
        <v>27</v>
      </c>
      <c r="I5" s="5" t="s">
        <v>29</v>
      </c>
      <c r="J5" s="5" t="s">
        <v>28</v>
      </c>
      <c r="K5" s="6" t="s">
        <v>29</v>
      </c>
      <c r="L5" s="41"/>
      <c r="M5" s="42"/>
      <c r="N5" s="42"/>
    </row>
    <row r="6" spans="2:14" ht="18.75" customHeight="1" x14ac:dyDescent="0.15">
      <c r="B6" s="7" t="s">
        <v>3</v>
      </c>
      <c r="C6" s="40"/>
      <c r="D6" s="73" t="s">
        <v>4</v>
      </c>
      <c r="E6" s="62">
        <v>6700</v>
      </c>
      <c r="F6" s="63">
        <v>267628300</v>
      </c>
      <c r="G6" s="53">
        <f>5506/E6%</f>
        <v>82.179104477611943</v>
      </c>
      <c r="H6" s="74">
        <v>1015</v>
      </c>
      <c r="I6" s="8">
        <f>H6/E6%</f>
        <v>15.149253731343284</v>
      </c>
      <c r="J6" s="74">
        <v>34092654</v>
      </c>
      <c r="K6" s="47">
        <f>J6/F6%</f>
        <v>12.73880751774009</v>
      </c>
      <c r="L6" s="41"/>
      <c r="M6" s="42"/>
      <c r="N6" s="42"/>
    </row>
    <row r="7" spans="2:14" ht="18.75" customHeight="1" x14ac:dyDescent="0.15">
      <c r="B7" s="9"/>
      <c r="C7" s="43"/>
      <c r="D7" s="25" t="s">
        <v>5</v>
      </c>
      <c r="E7" s="64">
        <v>5758</v>
      </c>
      <c r="F7" s="66">
        <v>261413800</v>
      </c>
      <c r="G7" s="58">
        <f>4647/E7%</f>
        <v>80.705105939562344</v>
      </c>
      <c r="H7" s="12">
        <v>983</v>
      </c>
      <c r="I7" s="10">
        <f>H7/E7%</f>
        <v>17.071899965265718</v>
      </c>
      <c r="J7" s="12">
        <v>33040500</v>
      </c>
      <c r="K7" s="48">
        <f>J7/F7%</f>
        <v>12.639156769841531</v>
      </c>
      <c r="L7" s="41"/>
      <c r="M7" s="42"/>
      <c r="N7" s="42"/>
    </row>
    <row r="8" spans="2:14" ht="18.75" customHeight="1" x14ac:dyDescent="0.15">
      <c r="B8" s="9" t="s">
        <v>36</v>
      </c>
      <c r="C8" s="28"/>
      <c r="D8" s="25" t="s">
        <v>6</v>
      </c>
      <c r="E8" s="64">
        <v>5722</v>
      </c>
      <c r="F8" s="66">
        <v>269352900</v>
      </c>
      <c r="G8" s="58">
        <f>4557/E8%</f>
        <v>79.639986018874524</v>
      </c>
      <c r="H8" s="12">
        <v>981</v>
      </c>
      <c r="I8" s="10">
        <f>H8/E8%</f>
        <v>17.144355120587207</v>
      </c>
      <c r="J8" s="12">
        <v>35522200</v>
      </c>
      <c r="K8" s="48">
        <f>J8/F8%</f>
        <v>13.187977556580977</v>
      </c>
    </row>
    <row r="9" spans="2:14" ht="18.75" customHeight="1" x14ac:dyDescent="0.15">
      <c r="B9" s="3"/>
      <c r="C9" s="28"/>
      <c r="D9" s="25" t="s">
        <v>7</v>
      </c>
      <c r="E9" s="64">
        <v>5870</v>
      </c>
      <c r="F9" s="66">
        <v>287969400</v>
      </c>
      <c r="G9" s="58">
        <f>4604/E9%</f>
        <v>78.432708688245313</v>
      </c>
      <c r="H9" s="12">
        <v>1093</v>
      </c>
      <c r="I9" s="10">
        <f>H9/E9%</f>
        <v>18.620102214650764</v>
      </c>
      <c r="J9" s="12">
        <v>39829100</v>
      </c>
      <c r="K9" s="48">
        <f>J9/F9%</f>
        <v>13.83101815679027</v>
      </c>
    </row>
    <row r="10" spans="2:14" ht="18.75" customHeight="1" x14ac:dyDescent="0.15">
      <c r="B10" s="3"/>
      <c r="C10" s="28"/>
      <c r="D10" s="25" t="s">
        <v>9</v>
      </c>
      <c r="E10" s="64">
        <v>167</v>
      </c>
      <c r="F10" s="66">
        <f>9731800+14663900</f>
        <v>24395700</v>
      </c>
      <c r="G10" s="59" t="s">
        <v>23</v>
      </c>
      <c r="H10" s="12">
        <v>33</v>
      </c>
      <c r="I10" s="10">
        <f>H10/E10%</f>
        <v>19.76047904191617</v>
      </c>
      <c r="J10" s="12">
        <v>2110100</v>
      </c>
      <c r="K10" s="48">
        <f>J10/F10%</f>
        <v>8.6494751124173526</v>
      </c>
    </row>
    <row r="11" spans="2:14" ht="18.75" customHeight="1" thickBot="1" x14ac:dyDescent="0.2">
      <c r="B11" s="20" t="s">
        <v>3</v>
      </c>
      <c r="C11" s="29"/>
      <c r="D11" s="27" t="s">
        <v>24</v>
      </c>
      <c r="E11" s="65">
        <f>SUM(E6:E10)</f>
        <v>24217</v>
      </c>
      <c r="F11" s="67">
        <f>SUM(F6:F10)</f>
        <v>1110760100</v>
      </c>
      <c r="G11" s="55">
        <f>AVERAGE(G6:G9)</f>
        <v>80.239226281073542</v>
      </c>
      <c r="H11" s="75">
        <f>SUM(H6:H10)</f>
        <v>4105</v>
      </c>
      <c r="I11" s="45" t="s">
        <v>23</v>
      </c>
      <c r="J11" s="75">
        <f>SUM(J6:J10)</f>
        <v>144594554</v>
      </c>
      <c r="K11" s="49" t="s">
        <v>8</v>
      </c>
    </row>
    <row r="12" spans="2:14" ht="18.75" customHeight="1" x14ac:dyDescent="0.15">
      <c r="B12" s="7"/>
      <c r="C12" s="70" t="s">
        <v>44</v>
      </c>
      <c r="D12" s="36" t="s">
        <v>12</v>
      </c>
      <c r="E12" s="62">
        <v>5372</v>
      </c>
      <c r="F12" s="63">
        <v>319295500</v>
      </c>
      <c r="G12" s="53">
        <f>5041/E12%</f>
        <v>93.838421444527185</v>
      </c>
      <c r="H12" s="74">
        <v>66</v>
      </c>
      <c r="I12" s="8">
        <f>H12/E12%</f>
        <v>1.2285927029039465</v>
      </c>
      <c r="J12" s="74">
        <v>2566100</v>
      </c>
      <c r="K12" s="47">
        <f>J12/F12%</f>
        <v>0.8036755920456129</v>
      </c>
    </row>
    <row r="13" spans="2:14" ht="18.75" customHeight="1" x14ac:dyDescent="0.15">
      <c r="B13" s="9"/>
      <c r="C13" s="34"/>
      <c r="D13" s="37" t="s">
        <v>13</v>
      </c>
      <c r="E13" s="68">
        <v>5348</v>
      </c>
      <c r="F13" s="69">
        <v>314467700</v>
      </c>
      <c r="G13" s="54">
        <f>5135/E13%</f>
        <v>96.017202692595362</v>
      </c>
      <c r="H13" s="76">
        <v>58</v>
      </c>
      <c r="I13" s="10">
        <f>H13/E13%</f>
        <v>1.0845175766641735</v>
      </c>
      <c r="J13" s="76">
        <v>1492400</v>
      </c>
      <c r="K13" s="48">
        <f>J13/F13%</f>
        <v>0.47457974221199822</v>
      </c>
    </row>
    <row r="14" spans="2:14" ht="18.75" customHeight="1" x14ac:dyDescent="0.15">
      <c r="B14" s="3" t="s">
        <v>33</v>
      </c>
      <c r="C14" s="71" t="s">
        <v>40</v>
      </c>
      <c r="D14" s="37" t="s">
        <v>14</v>
      </c>
      <c r="E14" s="68">
        <v>5805</v>
      </c>
      <c r="F14" s="69">
        <v>351605800</v>
      </c>
      <c r="G14" s="54">
        <f>5482/E14%</f>
        <v>94.435831180017232</v>
      </c>
      <c r="H14" s="76">
        <v>101</v>
      </c>
      <c r="I14" s="10">
        <f>H14/E14%</f>
        <v>1.739879414298019</v>
      </c>
      <c r="J14" s="76">
        <v>3452500</v>
      </c>
      <c r="K14" s="48">
        <f>J14/F14%</f>
        <v>0.981923506381294</v>
      </c>
    </row>
    <row r="15" spans="2:14" ht="18.75" customHeight="1" x14ac:dyDescent="0.15">
      <c r="B15" s="3" t="s">
        <v>32</v>
      </c>
      <c r="C15" s="32"/>
      <c r="D15" s="37" t="s">
        <v>35</v>
      </c>
      <c r="E15" s="68">
        <v>5697</v>
      </c>
      <c r="F15" s="69">
        <v>338825400</v>
      </c>
      <c r="G15" s="54">
        <f>5362/E15%</f>
        <v>94.119712129190802</v>
      </c>
      <c r="H15" s="76">
        <v>61</v>
      </c>
      <c r="I15" s="10">
        <f>H15/E15%</f>
        <v>1.0707389854309286</v>
      </c>
      <c r="J15" s="76">
        <v>2202300</v>
      </c>
      <c r="K15" s="48">
        <f t="shared" ref="K15:K23" si="0">J15/F15%</f>
        <v>0.6499807865644075</v>
      </c>
    </row>
    <row r="16" spans="2:14" ht="18.75" customHeight="1" x14ac:dyDescent="0.15">
      <c r="B16" s="9"/>
      <c r="C16" s="32"/>
      <c r="D16" s="37" t="s">
        <v>15</v>
      </c>
      <c r="E16" s="68">
        <v>5683</v>
      </c>
      <c r="F16" s="69">
        <v>336921000</v>
      </c>
      <c r="G16" s="54">
        <f>5427/E16%</f>
        <v>95.495336969910255</v>
      </c>
      <c r="H16" s="76">
        <v>61</v>
      </c>
      <c r="I16" s="10">
        <f>H16/E16%</f>
        <v>1.0733767376385712</v>
      </c>
      <c r="J16" s="76">
        <v>2242100</v>
      </c>
      <c r="K16" s="48">
        <f t="shared" si="0"/>
        <v>0.66546757251699951</v>
      </c>
    </row>
    <row r="17" spans="2:13" ht="18.75" customHeight="1" x14ac:dyDescent="0.15">
      <c r="B17" s="9"/>
      <c r="C17" s="32"/>
      <c r="D17" s="37" t="s">
        <v>16</v>
      </c>
      <c r="E17" s="68">
        <v>5673</v>
      </c>
      <c r="F17" s="69">
        <v>335270800</v>
      </c>
      <c r="G17" s="54">
        <f>5398/E17%</f>
        <v>95.1524766437511</v>
      </c>
      <c r="H17" s="76">
        <v>50</v>
      </c>
      <c r="I17" s="10">
        <f t="shared" ref="I17:I23" si="1">H17/E17%</f>
        <v>0.88136788295434521</v>
      </c>
      <c r="J17" s="76">
        <v>1897700</v>
      </c>
      <c r="K17" s="48">
        <f t="shared" si="0"/>
        <v>0.5660200649743431</v>
      </c>
    </row>
    <row r="18" spans="2:13" ht="18.75" customHeight="1" x14ac:dyDescent="0.15">
      <c r="B18" s="9"/>
      <c r="C18" s="32"/>
      <c r="D18" s="37" t="s">
        <v>17</v>
      </c>
      <c r="E18" s="68">
        <v>5655</v>
      </c>
      <c r="F18" s="69">
        <v>334647500</v>
      </c>
      <c r="G18" s="54">
        <f>5350/E18%</f>
        <v>94.606542882404952</v>
      </c>
      <c r="H18" s="76">
        <v>58</v>
      </c>
      <c r="I18" s="10">
        <f t="shared" si="1"/>
        <v>1.0256410256410258</v>
      </c>
      <c r="J18" s="76">
        <v>2010400</v>
      </c>
      <c r="K18" s="48">
        <f t="shared" si="0"/>
        <v>0.60075153706512074</v>
      </c>
    </row>
    <row r="19" spans="2:13" ht="18.75" customHeight="1" x14ac:dyDescent="0.15">
      <c r="B19" s="9"/>
      <c r="C19" s="32"/>
      <c r="D19" s="37" t="s">
        <v>18</v>
      </c>
      <c r="E19" s="68">
        <v>5631</v>
      </c>
      <c r="F19" s="69">
        <v>333341600</v>
      </c>
      <c r="G19" s="54">
        <f>5386/E19%</f>
        <v>95.649085419996439</v>
      </c>
      <c r="H19" s="76">
        <v>48</v>
      </c>
      <c r="I19" s="10">
        <f t="shared" si="1"/>
        <v>0.85242408098028766</v>
      </c>
      <c r="J19" s="76">
        <v>1292500</v>
      </c>
      <c r="K19" s="48">
        <f t="shared" si="0"/>
        <v>0.38774038403847583</v>
      </c>
    </row>
    <row r="20" spans="2:13" ht="18.75" customHeight="1" x14ac:dyDescent="0.15">
      <c r="B20" s="9"/>
      <c r="C20" s="32"/>
      <c r="D20" s="37" t="s">
        <v>19</v>
      </c>
      <c r="E20" s="68">
        <v>5613</v>
      </c>
      <c r="F20" s="69">
        <v>332575800</v>
      </c>
      <c r="G20" s="54">
        <f>5271/E20%</f>
        <v>93.907001603420625</v>
      </c>
      <c r="H20" s="76">
        <v>60</v>
      </c>
      <c r="I20" s="10">
        <f t="shared" si="1"/>
        <v>1.0689470871191875</v>
      </c>
      <c r="J20" s="76">
        <v>2369300</v>
      </c>
      <c r="K20" s="48">
        <f t="shared" si="0"/>
        <v>0.71240902074053492</v>
      </c>
    </row>
    <row r="21" spans="2:13" ht="18.75" customHeight="1" x14ac:dyDescent="0.15">
      <c r="B21" s="9"/>
      <c r="C21" s="32"/>
      <c r="D21" s="37" t="s">
        <v>20</v>
      </c>
      <c r="E21" s="68">
        <v>5589</v>
      </c>
      <c r="F21" s="69">
        <v>331752400</v>
      </c>
      <c r="G21" s="54">
        <f>5301/E21%</f>
        <v>94.847020933977461</v>
      </c>
      <c r="H21" s="76">
        <v>61</v>
      </c>
      <c r="I21" s="10">
        <f t="shared" si="1"/>
        <v>1.0914295938450527</v>
      </c>
      <c r="J21" s="76">
        <v>2078700</v>
      </c>
      <c r="K21" s="48">
        <f t="shared" si="0"/>
        <v>0.6265817519330682</v>
      </c>
    </row>
    <row r="22" spans="2:13" ht="18.75" customHeight="1" x14ac:dyDescent="0.15">
      <c r="B22" s="9"/>
      <c r="C22" s="32"/>
      <c r="D22" s="37" t="s">
        <v>21</v>
      </c>
      <c r="E22" s="68">
        <v>5569</v>
      </c>
      <c r="F22" s="69">
        <v>330517000</v>
      </c>
      <c r="G22" s="54">
        <f>5272/E22%</f>
        <v>94.666906087268814</v>
      </c>
      <c r="H22" s="76">
        <v>60</v>
      </c>
      <c r="I22" s="10">
        <f t="shared" si="1"/>
        <v>1.0773927096426648</v>
      </c>
      <c r="J22" s="76">
        <v>1718500</v>
      </c>
      <c r="K22" s="48">
        <f t="shared" si="0"/>
        <v>0.51994299839342606</v>
      </c>
    </row>
    <row r="23" spans="2:13" ht="18.75" customHeight="1" x14ac:dyDescent="0.15">
      <c r="B23" s="9"/>
      <c r="C23" s="32"/>
      <c r="D23" s="37" t="s">
        <v>22</v>
      </c>
      <c r="E23" s="68">
        <v>5558</v>
      </c>
      <c r="F23" s="69">
        <v>329920500</v>
      </c>
      <c r="G23" s="54">
        <f>5304/E23%</f>
        <v>95.430010795250098</v>
      </c>
      <c r="H23" s="76">
        <v>60</v>
      </c>
      <c r="I23" s="10">
        <f t="shared" si="1"/>
        <v>1.0795250089960418</v>
      </c>
      <c r="J23" s="76">
        <v>1999200</v>
      </c>
      <c r="K23" s="48">
        <f t="shared" si="0"/>
        <v>0.60596416409407716</v>
      </c>
    </row>
    <row r="24" spans="2:13" ht="18.75" customHeight="1" thickBot="1" x14ac:dyDescent="0.2">
      <c r="B24" s="20"/>
      <c r="C24" s="33"/>
      <c r="D24" s="38" t="s">
        <v>24</v>
      </c>
      <c r="E24" s="65">
        <f>SUM(E12:E23)</f>
        <v>67193</v>
      </c>
      <c r="F24" s="67">
        <f>SUM(F12:F23)</f>
        <v>3989141000</v>
      </c>
      <c r="G24" s="55">
        <f>AVERAGE(G12:G23)</f>
        <v>94.847129065192533</v>
      </c>
      <c r="H24" s="75">
        <f>SUM(H12:H23)</f>
        <v>744</v>
      </c>
      <c r="I24" s="45" t="s">
        <v>8</v>
      </c>
      <c r="J24" s="75">
        <f>SUM(J12:J23)</f>
        <v>25321700</v>
      </c>
      <c r="K24" s="49" t="s">
        <v>8</v>
      </c>
    </row>
    <row r="25" spans="2:13" ht="18.75" customHeight="1" x14ac:dyDescent="0.15">
      <c r="B25" s="7"/>
      <c r="C25" s="30"/>
      <c r="D25" s="73" t="s">
        <v>4</v>
      </c>
      <c r="E25" s="62">
        <v>18059</v>
      </c>
      <c r="F25" s="63">
        <v>992358100</v>
      </c>
      <c r="G25" s="53">
        <f>16546/E25%</f>
        <v>91.621905974860184</v>
      </c>
      <c r="H25" s="74">
        <v>865</v>
      </c>
      <c r="I25" s="8">
        <f t="shared" ref="I25:I31" si="2">H25/E25%</f>
        <v>4.7898554737250123</v>
      </c>
      <c r="J25" s="74">
        <v>36139228</v>
      </c>
      <c r="K25" s="47">
        <f t="shared" ref="K25:K31" si="3">J25/F25%</f>
        <v>3.6417527100348153</v>
      </c>
    </row>
    <row r="26" spans="2:13" ht="18.75" customHeight="1" x14ac:dyDescent="0.15">
      <c r="B26" s="9"/>
      <c r="C26" s="28"/>
      <c r="D26" s="25" t="s">
        <v>5</v>
      </c>
      <c r="E26" s="64">
        <v>18043</v>
      </c>
      <c r="F26" s="66">
        <v>957131200</v>
      </c>
      <c r="G26" s="58">
        <f>16883/E26%</f>
        <v>93.570913927839044</v>
      </c>
      <c r="H26" s="12">
        <v>865</v>
      </c>
      <c r="I26" s="10">
        <f t="shared" si="2"/>
        <v>4.7941029762234662</v>
      </c>
      <c r="J26" s="12">
        <v>33956000</v>
      </c>
      <c r="K26" s="48">
        <f t="shared" si="3"/>
        <v>3.5476849986710284</v>
      </c>
    </row>
    <row r="27" spans="2:13" ht="18.75" customHeight="1" x14ac:dyDescent="0.15">
      <c r="B27" s="9" t="s">
        <v>37</v>
      </c>
      <c r="C27" s="28"/>
      <c r="D27" s="25" t="s">
        <v>6</v>
      </c>
      <c r="E27" s="64">
        <v>18041</v>
      </c>
      <c r="F27" s="66">
        <v>956722900</v>
      </c>
      <c r="G27" s="58">
        <f>16867/E27%</f>
        <v>93.492600188459619</v>
      </c>
      <c r="H27" s="12">
        <v>817</v>
      </c>
      <c r="I27" s="10">
        <f t="shared" si="2"/>
        <v>4.5285738041128543</v>
      </c>
      <c r="J27" s="12">
        <v>29202000</v>
      </c>
      <c r="K27" s="48">
        <f t="shared" si="3"/>
        <v>3.0522944522389919</v>
      </c>
    </row>
    <row r="28" spans="2:13" ht="18.75" customHeight="1" x14ac:dyDescent="0.15">
      <c r="B28" s="3"/>
      <c r="C28" s="28"/>
      <c r="D28" s="25" t="s">
        <v>7</v>
      </c>
      <c r="E28" s="64">
        <v>18046</v>
      </c>
      <c r="F28" s="66">
        <v>958569900</v>
      </c>
      <c r="G28" s="58">
        <f>16793/E28%</f>
        <v>93.056633048875099</v>
      </c>
      <c r="H28" s="12">
        <v>902</v>
      </c>
      <c r="I28" s="10">
        <f>H28/E28%</f>
        <v>4.9983375817355649</v>
      </c>
      <c r="J28" s="12">
        <v>25986200</v>
      </c>
      <c r="K28" s="48">
        <f t="shared" si="3"/>
        <v>2.7109342782409502</v>
      </c>
    </row>
    <row r="29" spans="2:13" ht="18.75" customHeight="1" x14ac:dyDescent="0.15">
      <c r="B29" s="3"/>
      <c r="C29" s="28"/>
      <c r="D29" s="27" t="s">
        <v>9</v>
      </c>
      <c r="E29" s="65">
        <v>103</v>
      </c>
      <c r="F29" s="66">
        <v>4029700</v>
      </c>
      <c r="G29" s="52" t="s">
        <v>23</v>
      </c>
      <c r="H29" s="77">
        <v>10</v>
      </c>
      <c r="I29" s="10">
        <f>H29/E29%</f>
        <v>9.7087378640776691</v>
      </c>
      <c r="J29" s="79">
        <v>559800</v>
      </c>
      <c r="K29" s="48">
        <v>0</v>
      </c>
    </row>
    <row r="30" spans="2:13" ht="18.75" customHeight="1" thickBot="1" x14ac:dyDescent="0.2">
      <c r="B30" s="9"/>
      <c r="C30" s="28"/>
      <c r="D30" s="27" t="s">
        <v>24</v>
      </c>
      <c r="E30" s="65">
        <f>SUM(E25:E29)</f>
        <v>72292</v>
      </c>
      <c r="F30" s="66">
        <f>SUM(F25:F29)</f>
        <v>3868811800</v>
      </c>
      <c r="G30" s="57">
        <f>AVERAGE(G25:G28)</f>
        <v>92.935513285008483</v>
      </c>
      <c r="H30" s="12">
        <f>SUM(H25:H29)</f>
        <v>3459</v>
      </c>
      <c r="I30" s="46" t="s">
        <v>8</v>
      </c>
      <c r="J30" s="12">
        <f>SUM(J25:J29)</f>
        <v>125843228</v>
      </c>
      <c r="K30" s="50" t="s">
        <v>8</v>
      </c>
    </row>
    <row r="31" spans="2:13" ht="18.75" customHeight="1" thickBot="1" x14ac:dyDescent="0.2">
      <c r="B31" s="72" t="s">
        <v>38</v>
      </c>
      <c r="C31" s="31"/>
      <c r="D31" s="24" t="s">
        <v>34</v>
      </c>
      <c r="E31" s="60">
        <v>17461</v>
      </c>
      <c r="F31" s="61">
        <v>139070000</v>
      </c>
      <c r="G31" s="56">
        <f>15541/E31%</f>
        <v>89.004066204684719</v>
      </c>
      <c r="H31" s="78">
        <v>1268</v>
      </c>
      <c r="I31" s="13">
        <f t="shared" si="2"/>
        <v>7.261897943989462</v>
      </c>
      <c r="J31" s="78">
        <v>10799000</v>
      </c>
      <c r="K31" s="51">
        <f t="shared" si="3"/>
        <v>7.7651542388725101</v>
      </c>
    </row>
    <row r="32" spans="2:13" ht="16.5" customHeight="1" x14ac:dyDescent="0.15">
      <c r="B32" s="26" t="s">
        <v>42</v>
      </c>
      <c r="J32" s="16"/>
      <c r="L32" s="16"/>
      <c r="M32" s="16"/>
    </row>
    <row r="33" spans="1:20" ht="16.5" customHeight="1" x14ac:dyDescent="0.15">
      <c r="B33" s="23" t="s">
        <v>43</v>
      </c>
      <c r="C33" s="15"/>
      <c r="D33" s="14"/>
      <c r="E33" s="15"/>
      <c r="F33" s="15"/>
      <c r="G33" s="15"/>
      <c r="H33" s="15"/>
      <c r="I33" s="11"/>
      <c r="J33" s="15"/>
      <c r="K33" s="11"/>
      <c r="L33" s="15"/>
      <c r="M33" s="15"/>
      <c r="N33" s="11"/>
      <c r="O33" s="15"/>
      <c r="P33" s="11"/>
    </row>
    <row r="34" spans="1:20" ht="18.75" customHeight="1" x14ac:dyDescent="0.15">
      <c r="A34" s="21"/>
      <c r="B34" s="35" t="s">
        <v>25</v>
      </c>
      <c r="C34" s="21"/>
      <c r="D34" s="21"/>
      <c r="E34" s="21"/>
      <c r="F34" s="21"/>
      <c r="G34" s="21"/>
      <c r="H34" s="21"/>
      <c r="I34" s="21"/>
      <c r="J34" s="21"/>
      <c r="K34" s="21"/>
      <c r="L34" s="80"/>
      <c r="M34" s="21"/>
      <c r="N34" s="21"/>
      <c r="O34" s="21"/>
      <c r="P34" s="44"/>
      <c r="Q34" s="44"/>
      <c r="R34" s="44"/>
      <c r="S34" s="44"/>
      <c r="T34" s="44"/>
    </row>
    <row r="35" spans="1:20" ht="16.5" customHeight="1" x14ac:dyDescent="0.15">
      <c r="A35" s="21"/>
      <c r="C35" s="21"/>
      <c r="D35" s="21"/>
      <c r="E35" s="21"/>
      <c r="F35" s="21"/>
      <c r="G35" s="21"/>
      <c r="H35" s="21"/>
      <c r="I35" s="21"/>
      <c r="J35" s="21"/>
      <c r="K35" s="21"/>
      <c r="L35" s="21"/>
      <c r="M35" s="21"/>
      <c r="N35" s="21"/>
      <c r="O35" s="21"/>
      <c r="P35" s="42"/>
      <c r="Q35" s="42"/>
      <c r="R35" s="42"/>
      <c r="S35" s="42"/>
      <c r="T35" s="42"/>
    </row>
    <row r="36" spans="1:20" ht="16.5" customHeight="1" x14ac:dyDescent="0.15">
      <c r="A36" s="21"/>
      <c r="B36" s="21"/>
      <c r="C36" s="21"/>
      <c r="D36" s="21"/>
      <c r="E36" s="21"/>
      <c r="F36" s="21"/>
      <c r="G36" s="21"/>
      <c r="H36" s="21"/>
      <c r="I36" s="21"/>
      <c r="J36" s="21"/>
      <c r="K36" s="21"/>
      <c r="L36" s="21"/>
      <c r="M36" s="21"/>
      <c r="N36" s="21"/>
      <c r="O36" s="21"/>
      <c r="P36" s="42"/>
      <c r="Q36" s="42"/>
      <c r="R36" s="42"/>
      <c r="S36" s="42"/>
      <c r="T36" s="42"/>
    </row>
    <row r="37" spans="1:20" ht="16.5" customHeight="1" x14ac:dyDescent="0.15">
      <c r="A37" s="21"/>
      <c r="B37" s="21"/>
      <c r="C37" s="21"/>
      <c r="D37" s="21"/>
      <c r="E37" s="21"/>
      <c r="F37" s="21"/>
      <c r="G37" s="21"/>
      <c r="H37" s="21"/>
      <c r="I37" s="21"/>
      <c r="J37" s="21"/>
      <c r="K37" s="21"/>
      <c r="L37" s="21"/>
      <c r="M37" s="21"/>
      <c r="N37" s="21"/>
      <c r="O37" s="21"/>
      <c r="P37" s="42"/>
      <c r="Q37" s="42"/>
      <c r="R37" s="42"/>
      <c r="S37" s="42"/>
      <c r="T37" s="42"/>
    </row>
    <row r="38" spans="1:20" ht="16.5" customHeight="1" x14ac:dyDescent="0.15">
      <c r="A38" s="21"/>
      <c r="B38" s="21"/>
      <c r="C38" s="21"/>
      <c r="D38" s="21"/>
      <c r="E38" s="21"/>
      <c r="F38" s="21"/>
      <c r="G38" s="21"/>
      <c r="H38" s="21"/>
      <c r="I38" s="21"/>
      <c r="J38" s="21"/>
      <c r="K38" s="21"/>
      <c r="L38" s="21"/>
      <c r="M38" s="21"/>
      <c r="N38" s="21"/>
      <c r="O38" s="21"/>
      <c r="T38" s="17"/>
    </row>
    <row r="39" spans="1:20" ht="16.5" customHeight="1" x14ac:dyDescent="0.15">
      <c r="A39" s="21"/>
      <c r="B39" s="21"/>
      <c r="C39" s="21"/>
      <c r="D39" s="21"/>
      <c r="E39" s="21"/>
      <c r="F39" s="21"/>
      <c r="G39" s="21"/>
      <c r="H39" s="21"/>
      <c r="I39" s="21"/>
      <c r="J39" s="21"/>
      <c r="K39" s="21"/>
      <c r="L39" s="21"/>
      <c r="M39" s="21"/>
      <c r="N39" s="21"/>
      <c r="O39" s="21"/>
      <c r="T39" s="17"/>
    </row>
    <row r="40" spans="1:20" ht="16.5" customHeight="1" x14ac:dyDescent="0.15">
      <c r="A40" s="21"/>
      <c r="B40" s="21"/>
      <c r="C40" s="21"/>
      <c r="D40" s="21"/>
      <c r="E40" s="21"/>
      <c r="F40" s="21"/>
      <c r="G40" s="21"/>
      <c r="H40" s="21"/>
      <c r="I40" s="21"/>
      <c r="J40" s="21"/>
      <c r="K40" s="21"/>
      <c r="L40" s="21"/>
      <c r="M40" s="21"/>
      <c r="N40" s="21"/>
      <c r="O40" s="21"/>
      <c r="T40" s="17"/>
    </row>
    <row r="41" spans="1:20" ht="16.5" customHeight="1" x14ac:dyDescent="0.15">
      <c r="A41" s="21"/>
      <c r="B41" s="21"/>
      <c r="C41" s="21"/>
      <c r="D41" s="21"/>
      <c r="E41" s="21"/>
      <c r="F41" s="21"/>
      <c r="G41" s="21"/>
      <c r="H41" s="21"/>
      <c r="I41" s="21"/>
      <c r="J41" s="21"/>
      <c r="K41" s="21"/>
      <c r="L41" s="21"/>
      <c r="M41" s="21"/>
      <c r="N41" s="21"/>
      <c r="O41" s="21"/>
    </row>
    <row r="42" spans="1:20" ht="16.5" customHeight="1" x14ac:dyDescent="0.15">
      <c r="A42" s="21"/>
      <c r="B42" s="21"/>
      <c r="C42" s="21"/>
      <c r="D42" s="21"/>
      <c r="E42" s="21"/>
      <c r="F42" s="21"/>
      <c r="G42" s="21"/>
      <c r="H42" s="21"/>
      <c r="I42" s="21"/>
      <c r="J42" s="21"/>
      <c r="K42" s="21"/>
      <c r="L42" s="21"/>
      <c r="M42" s="21"/>
      <c r="N42" s="21"/>
      <c r="O42" s="21"/>
    </row>
    <row r="43" spans="1:20" ht="16.5" customHeight="1" x14ac:dyDescent="0.15">
      <c r="A43" s="21"/>
      <c r="B43" s="21"/>
      <c r="C43" s="21"/>
      <c r="D43" s="21"/>
      <c r="E43" s="21"/>
      <c r="F43" s="21"/>
      <c r="G43" s="21"/>
      <c r="H43" s="21"/>
      <c r="I43" s="21"/>
      <c r="J43" s="21"/>
      <c r="K43" s="21"/>
      <c r="L43" s="21"/>
      <c r="M43" s="21"/>
      <c r="N43" s="21"/>
      <c r="O43" s="21"/>
    </row>
    <row r="44" spans="1:20" ht="16.5" customHeight="1" x14ac:dyDescent="0.15">
      <c r="A44" s="21"/>
      <c r="B44" s="21"/>
      <c r="C44" s="21"/>
      <c r="D44" s="21"/>
      <c r="E44" s="21"/>
      <c r="F44" s="21"/>
      <c r="G44" s="21"/>
      <c r="H44" s="21"/>
      <c r="I44" s="21"/>
      <c r="J44" s="21"/>
      <c r="K44" s="21"/>
      <c r="L44" s="21"/>
      <c r="M44" s="21"/>
      <c r="N44" s="21"/>
      <c r="O44" s="21"/>
    </row>
    <row r="45" spans="1:20" ht="16.5" customHeight="1" x14ac:dyDescent="0.15">
      <c r="A45" s="21"/>
      <c r="B45" s="21"/>
      <c r="C45" s="21"/>
      <c r="D45" s="21"/>
      <c r="E45" s="21"/>
      <c r="F45" s="21"/>
      <c r="G45" s="21"/>
      <c r="H45" s="21"/>
      <c r="I45" s="21"/>
      <c r="J45" s="21"/>
      <c r="K45" s="21"/>
      <c r="L45" s="21"/>
      <c r="M45" s="21"/>
      <c r="N45" s="21"/>
      <c r="O45" s="21"/>
    </row>
    <row r="46" spans="1:20" ht="16.5" customHeight="1" x14ac:dyDescent="0.15">
      <c r="A46" s="21"/>
      <c r="B46" s="21"/>
      <c r="C46" s="21"/>
      <c r="D46" s="21"/>
      <c r="E46" s="21"/>
      <c r="F46" s="21"/>
      <c r="G46" s="21"/>
      <c r="H46" s="21"/>
      <c r="I46" s="21"/>
      <c r="J46" s="21"/>
      <c r="K46" s="21"/>
      <c r="L46" s="21"/>
      <c r="M46" s="21"/>
      <c r="N46" s="21"/>
      <c r="O46" s="21"/>
    </row>
    <row r="47" spans="1:20" ht="16.5" customHeight="1" x14ac:dyDescent="0.15"/>
    <row r="48" spans="1:20" ht="16.5" customHeight="1" x14ac:dyDescent="0.15"/>
    <row r="49" spans="5:11" ht="16.5" customHeight="1" x14ac:dyDescent="0.15"/>
    <row r="50" spans="5:11" ht="16.5" customHeight="1" x14ac:dyDescent="0.15"/>
    <row r="51" spans="5:11" ht="16.5" customHeight="1" x14ac:dyDescent="0.15"/>
    <row r="52" spans="5:11" x14ac:dyDescent="0.15">
      <c r="I52" s="14"/>
      <c r="J52" s="11"/>
      <c r="K52" s="14"/>
    </row>
    <row r="53" spans="5:11" x14ac:dyDescent="0.15">
      <c r="I53" s="18"/>
      <c r="J53" s="11"/>
      <c r="K53" s="18"/>
    </row>
    <row r="54" spans="5:11" x14ac:dyDescent="0.15">
      <c r="E54" s="17"/>
    </row>
    <row r="55" spans="5:11" x14ac:dyDescent="0.15">
      <c r="E55" s="17"/>
    </row>
    <row r="56" spans="5:11" x14ac:dyDescent="0.15">
      <c r="E56" s="19"/>
    </row>
    <row r="57" spans="5:11" x14ac:dyDescent="0.15">
      <c r="E57" s="17"/>
    </row>
    <row r="58" spans="5:11" x14ac:dyDescent="0.15">
      <c r="E58" s="19"/>
    </row>
    <row r="59" spans="5:11" x14ac:dyDescent="0.15">
      <c r="E59" s="17"/>
    </row>
    <row r="60" spans="5:11" x14ac:dyDescent="0.15">
      <c r="E60" s="19"/>
    </row>
    <row r="61" spans="5:11" x14ac:dyDescent="0.15">
      <c r="E61" s="17"/>
    </row>
    <row r="62" spans="5:11" x14ac:dyDescent="0.15">
      <c r="E62" s="19"/>
    </row>
    <row r="63" spans="5:11" x14ac:dyDescent="0.15">
      <c r="E63" s="19"/>
    </row>
    <row r="64" spans="5:11" x14ac:dyDescent="0.15">
      <c r="E64" s="19"/>
    </row>
  </sheetData>
  <mergeCells count="4">
    <mergeCell ref="J3:K3"/>
    <mergeCell ref="B4:D5"/>
    <mergeCell ref="E4:G4"/>
    <mergeCell ref="H4:K4"/>
  </mergeCells>
  <phoneticPr fontId="2"/>
  <pageMargins left="1.1811023622047245" right="0.39370078740157483" top="0.86614173228346458" bottom="0.78740157480314965" header="0.59055118110236227" footer="0.59055118110236227"/>
  <pageSetup paperSize="9" scale="80" orientation="landscape" r:id="rId1"/>
  <headerFooter differentOddEven="1" scaleWithDoc="0" alignWithMargins="0">
    <oddFooter>&amp;C-  24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督促状発送状況</vt:lpstr>
      <vt:lpstr>督促状発送状況!Print_Area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野々市町役場</dc:creator>
  <cp:lastModifiedBy>Administrator</cp:lastModifiedBy>
  <cp:lastPrinted>2021-09-10T01:56:41Z</cp:lastPrinted>
  <dcterms:created xsi:type="dcterms:W3CDTF">2001-06-28T08:07:42Z</dcterms:created>
  <dcterms:modified xsi:type="dcterms:W3CDTF">2021-09-27T01:24:43Z</dcterms:modified>
</cp:coreProperties>
</file>