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1pfl1\☆税務課\各担当共通\■市税概要■\令和６年度\ホームページ\"/>
    </mc:Choice>
  </mc:AlternateContent>
  <bookViews>
    <workbookView xWindow="-120" yWindow="-120" windowWidth="19440" windowHeight="15000"/>
  </bookViews>
  <sheets>
    <sheet name="督促状の発送状況　R5年" sheetId="16" r:id="rId1"/>
  </sheets>
  <definedNames>
    <definedName name="_xlnm._FilterDatabase" localSheetId="0" hidden="1">'督促状の発送状況　R5年'!$B$34:$M$46</definedName>
    <definedName name="_xlnm.Print_Area" localSheetId="0">'督促状の発送状況　R5年'!$A$1:$L$34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8" i="16" l="1"/>
  <c r="J22" i="16"/>
  <c r="J21" i="16"/>
  <c r="J20" i="16"/>
  <c r="J14" i="16"/>
  <c r="J13" i="16"/>
  <c r="J10" i="16" l="1"/>
  <c r="J9" i="16"/>
  <c r="H28" i="16"/>
  <c r="H22" i="16"/>
  <c r="H21" i="16"/>
  <c r="H20" i="16"/>
  <c r="H14" i="16"/>
  <c r="H13" i="16"/>
  <c r="H10" i="16"/>
  <c r="H9" i="16"/>
  <c r="H8" i="16"/>
  <c r="H7" i="16"/>
  <c r="H6" i="16"/>
  <c r="G31" i="16"/>
  <c r="G28" i="16"/>
  <c r="G27" i="16"/>
  <c r="G26" i="16"/>
  <c r="G25" i="16"/>
  <c r="G23" i="16"/>
  <c r="G22" i="16"/>
  <c r="G21" i="16"/>
  <c r="G20" i="16"/>
  <c r="G19" i="16"/>
  <c r="G18" i="16"/>
  <c r="G17" i="16"/>
  <c r="G16" i="16"/>
  <c r="G15" i="16"/>
  <c r="G14" i="16"/>
  <c r="G13" i="16"/>
  <c r="G12" i="16"/>
  <c r="G9" i="16"/>
  <c r="G8" i="16"/>
  <c r="G7" i="16"/>
  <c r="G6" i="16"/>
  <c r="K31" i="16" l="1"/>
  <c r="I31" i="16"/>
  <c r="F30" i="16"/>
  <c r="E30" i="16"/>
  <c r="K29" i="16"/>
  <c r="I29" i="16"/>
  <c r="K28" i="16"/>
  <c r="I28" i="16"/>
  <c r="K27" i="16"/>
  <c r="I27" i="16"/>
  <c r="K26" i="16"/>
  <c r="I26" i="16"/>
  <c r="I25" i="16"/>
  <c r="J24" i="16"/>
  <c r="H24" i="16"/>
  <c r="F24" i="16"/>
  <c r="E24" i="16"/>
  <c r="K23" i="16"/>
  <c r="I23" i="16"/>
  <c r="K22" i="16"/>
  <c r="I22" i="16"/>
  <c r="K21" i="16"/>
  <c r="I21" i="16"/>
  <c r="K20" i="16"/>
  <c r="I20" i="16"/>
  <c r="K19" i="16"/>
  <c r="I19" i="16"/>
  <c r="K18" i="16"/>
  <c r="I18" i="16"/>
  <c r="K17" i="16"/>
  <c r="I17" i="16"/>
  <c r="K16" i="16"/>
  <c r="I16" i="16"/>
  <c r="K15" i="16"/>
  <c r="I15" i="16"/>
  <c r="K14" i="16"/>
  <c r="I14" i="16"/>
  <c r="K13" i="16"/>
  <c r="I13" i="16"/>
  <c r="K12" i="16"/>
  <c r="I12" i="16"/>
  <c r="F11" i="16"/>
  <c r="E11" i="16"/>
  <c r="K10" i="16"/>
  <c r="I10" i="16"/>
  <c r="K9" i="16"/>
  <c r="I9" i="16"/>
  <c r="K8" i="16"/>
  <c r="I8" i="16"/>
  <c r="K7" i="16"/>
  <c r="I7" i="16"/>
  <c r="I6" i="16"/>
  <c r="G30" i="16" l="1"/>
  <c r="G24" i="16"/>
  <c r="G11" i="16"/>
  <c r="H11" i="16"/>
  <c r="J30" i="16"/>
  <c r="K25" i="16"/>
  <c r="J11" i="16"/>
  <c r="H30" i="16"/>
  <c r="K6" i="16"/>
</calcChain>
</file>

<file path=xl/sharedStrings.xml><?xml version="1.0" encoding="utf-8"?>
<sst xmlns="http://schemas.openxmlformats.org/spreadsheetml/2006/main" count="64" uniqueCount="45">
  <si>
    <t>　　　　　　　　　　　　</t>
  </si>
  <si>
    <t>　　　　　　　　　　　　　　</t>
  </si>
  <si>
    <t>　　</t>
  </si>
  <si>
    <t>　　　　　　</t>
  </si>
  <si>
    <t>１期</t>
  </si>
  <si>
    <t>２期</t>
  </si>
  <si>
    <t>３期</t>
  </si>
  <si>
    <t>４期</t>
  </si>
  <si>
    <t>―</t>
  </si>
  <si>
    <t>随時</t>
    <rPh sb="0" eb="2">
      <t>ズイジ</t>
    </rPh>
    <phoneticPr fontId="2"/>
  </si>
  <si>
    <t>区分</t>
    <rPh sb="0" eb="2">
      <t>クブン</t>
    </rPh>
    <phoneticPr fontId="2"/>
  </si>
  <si>
    <t>納期内納付率</t>
    <rPh sb="0" eb="2">
      <t>ノウキ</t>
    </rPh>
    <rPh sb="2" eb="3">
      <t>ナイ</t>
    </rPh>
    <rPh sb="3" eb="5">
      <t>ノウフ</t>
    </rPh>
    <rPh sb="5" eb="6">
      <t>リツ</t>
    </rPh>
    <phoneticPr fontId="2"/>
  </si>
  <si>
    <t>４月</t>
    <rPh sb="1" eb="2">
      <t>ガツ</t>
    </rPh>
    <phoneticPr fontId="2"/>
  </si>
  <si>
    <t>５月</t>
  </si>
  <si>
    <t>６月</t>
  </si>
  <si>
    <t>８月</t>
  </si>
  <si>
    <t>９月</t>
  </si>
  <si>
    <t>１０月</t>
  </si>
  <si>
    <t>１１月</t>
  </si>
  <si>
    <t>１２月</t>
  </si>
  <si>
    <t>１月</t>
  </si>
  <si>
    <t>２月</t>
  </si>
  <si>
    <t>３月</t>
  </si>
  <si>
    <t>―</t>
    <phoneticPr fontId="2"/>
  </si>
  <si>
    <t>合計</t>
    <rPh sb="0" eb="2">
      <t>ゴウケイ</t>
    </rPh>
    <phoneticPr fontId="2"/>
  </si>
  <si>
    <t>　　納期内納付率の合計の欄は、随時期を除く各期の平均値を記載している。</t>
    <rPh sb="17" eb="18">
      <t>キ</t>
    </rPh>
    <phoneticPr fontId="2"/>
  </si>
  <si>
    <t>調定</t>
    <phoneticPr fontId="2"/>
  </si>
  <si>
    <t>件数</t>
    <phoneticPr fontId="2"/>
  </si>
  <si>
    <t>税額</t>
    <phoneticPr fontId="2"/>
  </si>
  <si>
    <t>割合</t>
    <phoneticPr fontId="2"/>
  </si>
  <si>
    <t>督促</t>
    <phoneticPr fontId="2"/>
  </si>
  <si>
    <t>（単位：件、円、％）</t>
    <phoneticPr fontId="2"/>
  </si>
  <si>
    <t>（特別徴収）</t>
    <rPh sb="1" eb="3">
      <t>トクベツ</t>
    </rPh>
    <rPh sb="3" eb="5">
      <t>チョウシュウ</t>
    </rPh>
    <phoneticPr fontId="2"/>
  </si>
  <si>
    <t>個人市・県民税</t>
    <rPh sb="0" eb="2">
      <t>コジン</t>
    </rPh>
    <rPh sb="2" eb="3">
      <t>シ</t>
    </rPh>
    <rPh sb="4" eb="7">
      <t>ケンミンゼイ</t>
    </rPh>
    <phoneticPr fontId="2"/>
  </si>
  <si>
    <t>－</t>
    <phoneticPr fontId="2"/>
  </si>
  <si>
    <t>７月</t>
    <phoneticPr fontId="2"/>
  </si>
  <si>
    <t>　個人市・県民税（普通徴収）</t>
    <rPh sb="1" eb="3">
      <t>コジン</t>
    </rPh>
    <rPh sb="3" eb="4">
      <t>シ</t>
    </rPh>
    <rPh sb="9" eb="11">
      <t>フツウ</t>
    </rPh>
    <rPh sb="11" eb="13">
      <t>チョウシュウ</t>
    </rPh>
    <phoneticPr fontId="2"/>
  </si>
  <si>
    <t>　固定資産税・都市計画税</t>
    <rPh sb="7" eb="9">
      <t>トシ</t>
    </rPh>
    <rPh sb="9" eb="11">
      <t>ケイカク</t>
    </rPh>
    <rPh sb="11" eb="12">
      <t>ゼイ</t>
    </rPh>
    <phoneticPr fontId="2"/>
  </si>
  <si>
    <t>　軽自動車税（種別割）</t>
    <rPh sb="7" eb="10">
      <t>シュベツワリ</t>
    </rPh>
    <phoneticPr fontId="2"/>
  </si>
  <si>
    <t>（３）督促状の発送状況</t>
    <phoneticPr fontId="2"/>
  </si>
  <si>
    <t>注）調定には過年度遡及課税分を含む。</t>
    <rPh sb="0" eb="1">
      <t>チュウ</t>
    </rPh>
    <rPh sb="2" eb="4">
      <t>チョウテイ</t>
    </rPh>
    <rPh sb="6" eb="9">
      <t>カネンド</t>
    </rPh>
    <rPh sb="9" eb="11">
      <t>ソキュウ</t>
    </rPh>
    <rPh sb="11" eb="13">
      <t>カゼイ</t>
    </rPh>
    <rPh sb="13" eb="14">
      <t>ブン</t>
    </rPh>
    <rPh sb="15" eb="16">
      <t>フク</t>
    </rPh>
    <phoneticPr fontId="2"/>
  </si>
  <si>
    <t>　　納期内納付率は、納期限までに納付された割合のことを意味し、納期限後から督促状が発送されるまでの間に納付された件数を含まない。</t>
    <rPh sb="2" eb="4">
      <t>ノウキ</t>
    </rPh>
    <rPh sb="4" eb="5">
      <t>ナイ</t>
    </rPh>
    <rPh sb="5" eb="7">
      <t>ノウフ</t>
    </rPh>
    <rPh sb="7" eb="8">
      <t>リツ</t>
    </rPh>
    <rPh sb="10" eb="13">
      <t>ノウキゲン</t>
    </rPh>
    <rPh sb="16" eb="18">
      <t>ノウフ</t>
    </rPh>
    <rPh sb="21" eb="23">
      <t>ワリアイ</t>
    </rPh>
    <rPh sb="27" eb="29">
      <t>イミ</t>
    </rPh>
    <rPh sb="31" eb="34">
      <t>ノウキゲン</t>
    </rPh>
    <rPh sb="34" eb="35">
      <t>ゴ</t>
    </rPh>
    <rPh sb="37" eb="40">
      <t>トクソクジョウ</t>
    </rPh>
    <rPh sb="41" eb="43">
      <t>ハッソウ</t>
    </rPh>
    <rPh sb="49" eb="50">
      <t>アイダ</t>
    </rPh>
    <rPh sb="51" eb="53">
      <t>ノウフ</t>
    </rPh>
    <rPh sb="56" eb="58">
      <t>ケンスウ</t>
    </rPh>
    <rPh sb="59" eb="60">
      <t>フク</t>
    </rPh>
    <phoneticPr fontId="2"/>
  </si>
  <si>
    <t>令和５年度</t>
    <rPh sb="0" eb="2">
      <t>レイワ</t>
    </rPh>
    <rPh sb="3" eb="5">
      <t>ネンド</t>
    </rPh>
    <phoneticPr fontId="2"/>
  </si>
  <si>
    <t>令和４年度</t>
    <rPh sb="3" eb="5">
      <t>ネンド</t>
    </rPh>
    <phoneticPr fontId="2"/>
  </si>
  <si>
    <t>令和５年度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</si>
</sst>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Red]\(#,##0\)"/>
    <numFmt numFmtId="178" formatCode="#,##0.0;[Red]\-#,##0.0"/>
    <numFmt numFmtId="179"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92">
    <xf numFmtId="0" fontId="0" fillId="0" borderId="0" xfId="0"/>
    <xf numFmtId="0" fontId="3" fillId="0" borderId="0" xfId="0" applyFont="1"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vertical="center"/>
    </xf>
    <xf numFmtId="176" fontId="0" fillId="0" borderId="12" xfId="0" applyNumberFormat="1" applyFont="1" applyBorder="1" applyAlignment="1" applyProtection="1">
      <alignment vertical="center"/>
      <protection locked="0"/>
    </xf>
    <xf numFmtId="0" fontId="0" fillId="0" borderId="5" xfId="0" applyFont="1" applyBorder="1" applyAlignment="1">
      <alignment vertical="center"/>
    </xf>
    <xf numFmtId="176" fontId="0" fillId="0" borderId="13" xfId="0" applyNumberFormat="1" applyFont="1" applyBorder="1" applyAlignment="1" applyProtection="1">
      <alignment vertical="center"/>
      <protection locked="0"/>
    </xf>
    <xf numFmtId="0" fontId="0" fillId="0" borderId="0" xfId="0" applyFont="1" applyBorder="1" applyAlignment="1">
      <alignment vertical="center"/>
    </xf>
    <xf numFmtId="3" fontId="0" fillId="0" borderId="13" xfId="0" applyNumberFormat="1" applyFont="1" applyFill="1" applyBorder="1" applyAlignment="1" applyProtection="1">
      <alignment vertical="center"/>
      <protection locked="0"/>
    </xf>
    <xf numFmtId="176" fontId="0" fillId="0" borderId="14" xfId="0" applyNumberFormat="1" applyFont="1" applyBorder="1" applyAlignment="1" applyProtection="1">
      <alignment vertical="center"/>
      <protection locked="0"/>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0" fillId="0" borderId="0" xfId="0" applyFont="1" applyAlignment="1" applyProtection="1">
      <alignment vertical="center"/>
      <protection locked="0"/>
    </xf>
    <xf numFmtId="3" fontId="0" fillId="0" borderId="0" xfId="0" applyNumberFormat="1" applyFont="1" applyFill="1" applyBorder="1" applyAlignment="1" applyProtection="1">
      <alignment vertical="center"/>
      <protection locked="0"/>
    </xf>
    <xf numFmtId="3" fontId="0" fillId="0" borderId="0" xfId="0" applyNumberFormat="1" applyFont="1" applyBorder="1" applyAlignment="1" applyProtection="1">
      <alignment horizontal="right" vertical="center"/>
      <protection locked="0"/>
    </xf>
    <xf numFmtId="3" fontId="0" fillId="0" borderId="0" xfId="0" applyNumberFormat="1" applyFont="1" applyAlignment="1">
      <alignment vertical="center"/>
    </xf>
    <xf numFmtId="0" fontId="0" fillId="0" borderId="6" xfId="0" applyFont="1" applyBorder="1" applyAlignment="1">
      <alignment vertical="center"/>
    </xf>
    <xf numFmtId="177" fontId="0" fillId="0" borderId="0" xfId="1" applyNumberFormat="1" applyFont="1" applyBorder="1" applyAlignment="1">
      <alignment vertical="center"/>
    </xf>
    <xf numFmtId="0" fontId="0" fillId="0" borderId="29" xfId="0" applyFont="1" applyBorder="1" applyAlignment="1">
      <alignment horizontal="center" vertical="center"/>
    </xf>
    <xf numFmtId="0" fontId="4" fillId="0" borderId="0"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4" fillId="0" borderId="0" xfId="0" applyFont="1" applyAlignment="1">
      <alignment vertical="center"/>
    </xf>
    <xf numFmtId="0" fontId="0" fillId="0" borderId="35" xfId="0" applyFont="1" applyBorder="1" applyAlignment="1">
      <alignment horizontal="center"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30" xfId="0" applyFont="1" applyBorder="1" applyAlignment="1">
      <alignment vertical="center"/>
    </xf>
    <xf numFmtId="0" fontId="0" fillId="0" borderId="33" xfId="0" applyFont="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0" fillId="0" borderId="38" xfId="0" applyFont="1" applyBorder="1" applyAlignment="1">
      <alignment vertical="center"/>
    </xf>
    <xf numFmtId="177" fontId="4" fillId="0" borderId="0" xfId="1" applyNumberFormat="1" applyFont="1" applyBorder="1" applyAlignment="1">
      <alignment vertical="center"/>
    </xf>
    <xf numFmtId="178" fontId="0" fillId="0" borderId="13" xfId="1" applyNumberFormat="1" applyFont="1" applyBorder="1" applyAlignment="1" applyProtection="1">
      <alignment horizontal="right" vertical="center"/>
      <protection locked="0"/>
    </xf>
    <xf numFmtId="0" fontId="0" fillId="0" borderId="20" xfId="0" applyFont="1" applyBorder="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wrapText="1"/>
    </xf>
    <xf numFmtId="0" fontId="0" fillId="0" borderId="30" xfId="0" applyFont="1" applyBorder="1" applyAlignment="1">
      <alignment vertical="center" wrapText="1"/>
    </xf>
    <xf numFmtId="0" fontId="0" fillId="0" borderId="5" xfId="0" applyFont="1" applyBorder="1" applyAlignment="1">
      <alignment vertical="center" wrapText="1"/>
    </xf>
    <xf numFmtId="0" fontId="0" fillId="0" borderId="0" xfId="0" applyFont="1" applyAlignment="1">
      <alignment vertical="center" wrapText="1"/>
    </xf>
    <xf numFmtId="0" fontId="0" fillId="0" borderId="36" xfId="0" applyFont="1" applyBorder="1" applyAlignment="1">
      <alignment vertical="center" wrapText="1"/>
    </xf>
    <xf numFmtId="0" fontId="0" fillId="0" borderId="0" xfId="0" applyFont="1" applyBorder="1" applyAlignment="1">
      <alignment vertical="center" wrapText="1"/>
    </xf>
    <xf numFmtId="176" fontId="0" fillId="0" borderId="28" xfId="0" applyNumberFormat="1" applyFont="1" applyBorder="1" applyAlignment="1" applyProtection="1">
      <alignment horizontal="right" vertical="center"/>
      <protection locked="0"/>
    </xf>
    <xf numFmtId="176" fontId="0" fillId="0" borderId="13" xfId="0" applyNumberFormat="1" applyFont="1" applyBorder="1" applyAlignment="1" applyProtection="1">
      <alignment horizontal="right" vertical="center"/>
      <protection locked="0"/>
    </xf>
    <xf numFmtId="0" fontId="0" fillId="0" borderId="37"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left" vertical="center"/>
    </xf>
    <xf numFmtId="3" fontId="0" fillId="0" borderId="12" xfId="0" applyNumberFormat="1" applyFont="1" applyFill="1" applyBorder="1" applyAlignment="1" applyProtection="1">
      <alignment vertical="center"/>
      <protection locked="0"/>
    </xf>
    <xf numFmtId="3" fontId="0" fillId="0" borderId="28" xfId="0" applyNumberFormat="1" applyFont="1" applyFill="1" applyBorder="1" applyAlignment="1" applyProtection="1">
      <alignment vertical="center"/>
      <protection locked="0"/>
    </xf>
    <xf numFmtId="3" fontId="0" fillId="0" borderId="27" xfId="0" applyNumberFormat="1" applyFont="1" applyFill="1" applyBorder="1" applyAlignment="1" applyProtection="1">
      <alignment vertical="center"/>
      <protection locked="0"/>
    </xf>
    <xf numFmtId="3" fontId="0" fillId="0" borderId="14" xfId="0" applyNumberFormat="1" applyFont="1" applyFill="1" applyBorder="1" applyAlignment="1" applyProtection="1">
      <alignment vertical="center"/>
      <protection locked="0"/>
    </xf>
    <xf numFmtId="38" fontId="0" fillId="0" borderId="13" xfId="1" applyNumberFormat="1" applyFont="1" applyFill="1" applyBorder="1" applyAlignment="1" applyProtection="1">
      <alignment horizontal="right" vertical="center"/>
      <protection locked="0"/>
    </xf>
    <xf numFmtId="179" fontId="0" fillId="0" borderId="0" xfId="1" applyNumberFormat="1" applyFont="1" applyBorder="1" applyAlignment="1">
      <alignment vertical="center"/>
    </xf>
    <xf numFmtId="178" fontId="0" fillId="0" borderId="9" xfId="1" applyNumberFormat="1" applyFont="1" applyBorder="1" applyAlignment="1" applyProtection="1">
      <alignment horizontal="right" vertical="center"/>
      <protection locked="0"/>
    </xf>
    <xf numFmtId="38" fontId="0" fillId="0" borderId="26" xfId="1" applyFont="1" applyFill="1" applyBorder="1" applyAlignment="1">
      <alignment vertical="center"/>
    </xf>
    <xf numFmtId="38" fontId="0" fillId="0" borderId="39" xfId="1" applyFont="1" applyFill="1" applyBorder="1" applyAlignment="1" applyProtection="1">
      <alignment vertical="center"/>
      <protection locked="0"/>
    </xf>
    <xf numFmtId="178" fontId="0" fillId="0" borderId="12" xfId="1" applyNumberFormat="1" applyFont="1" applyFill="1" applyBorder="1" applyAlignment="1" applyProtection="1">
      <alignment vertical="center"/>
      <protection locked="0"/>
    </xf>
    <xf numFmtId="178" fontId="0" fillId="0" borderId="7" xfId="1" applyNumberFormat="1" applyFont="1" applyBorder="1" applyAlignment="1" applyProtection="1">
      <alignment vertical="center"/>
      <protection locked="0"/>
    </xf>
    <xf numFmtId="38" fontId="0" fillId="0" borderId="10" xfId="1" applyFont="1" applyFill="1" applyBorder="1" applyAlignment="1">
      <alignment vertical="center"/>
    </xf>
    <xf numFmtId="38" fontId="0" fillId="0" borderId="22" xfId="1" applyFont="1" applyFill="1" applyBorder="1" applyAlignment="1" applyProtection="1">
      <alignment vertical="center"/>
      <protection locked="0"/>
    </xf>
    <xf numFmtId="178" fontId="0" fillId="0" borderId="13" xfId="1" applyNumberFormat="1" applyFont="1" applyFill="1" applyBorder="1" applyAlignment="1" applyProtection="1">
      <alignment vertical="center"/>
      <protection locked="0"/>
    </xf>
    <xf numFmtId="178" fontId="0" fillId="0" borderId="8" xfId="1" applyNumberFormat="1" applyFont="1" applyBorder="1" applyAlignment="1" applyProtection="1">
      <alignment vertical="center"/>
      <protection locked="0"/>
    </xf>
    <xf numFmtId="178" fontId="0" fillId="0" borderId="13" xfId="1" applyNumberFormat="1" applyFont="1" applyFill="1" applyBorder="1" applyAlignment="1" applyProtection="1">
      <alignment horizontal="right" vertical="center"/>
      <protection locked="0"/>
    </xf>
    <xf numFmtId="38" fontId="0" fillId="0" borderId="24" xfId="1" applyFont="1" applyFill="1" applyBorder="1" applyAlignment="1">
      <alignment vertical="center"/>
    </xf>
    <xf numFmtId="38" fontId="0" fillId="0" borderId="40" xfId="1" applyFont="1" applyFill="1" applyBorder="1" applyAlignment="1" applyProtection="1">
      <alignment vertical="center"/>
      <protection locked="0"/>
    </xf>
    <xf numFmtId="178" fontId="0" fillId="0" borderId="28" xfId="1" applyNumberFormat="1" applyFont="1" applyFill="1" applyBorder="1" applyAlignment="1" applyProtection="1">
      <alignment vertical="center"/>
      <protection locked="0"/>
    </xf>
    <xf numFmtId="38" fontId="0" fillId="0" borderId="42" xfId="1" applyFont="1" applyFill="1" applyBorder="1" applyAlignment="1">
      <alignment vertical="center"/>
    </xf>
    <xf numFmtId="38" fontId="0" fillId="0" borderId="41" xfId="1" applyFont="1" applyFill="1" applyBorder="1" applyAlignment="1" applyProtection="1">
      <alignment vertical="center"/>
      <protection locked="0"/>
    </xf>
    <xf numFmtId="178" fontId="0" fillId="0" borderId="27" xfId="1" applyNumberFormat="1" applyFont="1" applyFill="1" applyBorder="1" applyAlignment="1" applyProtection="1">
      <alignment vertical="center"/>
      <protection locked="0"/>
    </xf>
    <xf numFmtId="178" fontId="0" fillId="0" borderId="13" xfId="1" applyNumberFormat="1" applyFont="1" applyBorder="1" applyAlignment="1" applyProtection="1">
      <alignment vertical="center"/>
      <protection locked="0"/>
    </xf>
    <xf numFmtId="178" fontId="0" fillId="0" borderId="8" xfId="1" applyNumberFormat="1" applyFont="1" applyBorder="1" applyAlignment="1" applyProtection="1">
      <alignment horizontal="right" vertical="center"/>
      <protection locked="0"/>
    </xf>
    <xf numFmtId="38" fontId="0" fillId="0" borderId="43" xfId="1" applyFont="1" applyFill="1" applyBorder="1" applyAlignment="1" applyProtection="1">
      <alignment vertical="center"/>
      <protection locked="0"/>
    </xf>
    <xf numFmtId="38" fontId="0" fillId="0" borderId="21" xfId="1" applyFont="1" applyFill="1" applyBorder="1" applyAlignment="1" applyProtection="1">
      <alignment vertical="center"/>
      <protection locked="0"/>
    </xf>
    <xf numFmtId="178" fontId="0" fillId="0" borderId="21" xfId="1" applyNumberFormat="1" applyFont="1" applyFill="1" applyBorder="1" applyAlignment="1" applyProtection="1">
      <alignment vertical="center"/>
      <protection locked="0"/>
    </xf>
    <xf numFmtId="178" fontId="0" fillId="0" borderId="15" xfId="1" applyNumberFormat="1" applyFont="1" applyBorder="1" applyAlignment="1" applyProtection="1">
      <alignment vertical="center"/>
      <protection locked="0"/>
    </xf>
    <xf numFmtId="0" fontId="0" fillId="0" borderId="32" xfId="0" applyFont="1" applyBorder="1" applyAlignment="1">
      <alignment horizontal="center" vertical="center"/>
    </xf>
    <xf numFmtId="0" fontId="0" fillId="0" borderId="44" xfId="0" applyFont="1" applyBorder="1" applyAlignment="1">
      <alignment horizontal="right" vertical="center"/>
    </xf>
    <xf numFmtId="0" fontId="0" fillId="0" borderId="4" xfId="0" applyFont="1" applyBorder="1" applyAlignment="1">
      <alignment horizontal="center" vertical="center"/>
    </xf>
    <xf numFmtId="0" fontId="0" fillId="0" borderId="25" xfId="0" applyFont="1" applyBorder="1" applyAlignment="1">
      <alignment horizontal="center" vertical="center"/>
    </xf>
    <xf numFmtId="0" fontId="0" fillId="0" borderId="30" xfId="0" applyFont="1" applyBorder="1" applyAlignment="1">
      <alignment horizontal="center" vertical="center"/>
    </xf>
    <xf numFmtId="0" fontId="0" fillId="0" borderId="6" xfId="0" applyFont="1" applyBorder="1" applyAlignment="1">
      <alignment horizontal="center" vertical="center"/>
    </xf>
    <xf numFmtId="0" fontId="0" fillId="0" borderId="44"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abSelected="1" view="pageBreakPreview" zoomScale="85" zoomScaleNormal="95" zoomScaleSheetLayoutView="85" workbookViewId="0">
      <selection activeCell="B1" sqref="B1"/>
    </sheetView>
  </sheetViews>
  <sheetFormatPr defaultRowHeight="13.5" x14ac:dyDescent="0.15"/>
  <cols>
    <col min="1" max="1" width="3.125" style="2" customWidth="1"/>
    <col min="2" max="2" width="15" style="2" customWidth="1"/>
    <col min="3" max="3" width="12.875" style="2" customWidth="1"/>
    <col min="4" max="4" width="5.875" style="2" customWidth="1"/>
    <col min="5" max="5" width="11.25" style="2" customWidth="1"/>
    <col min="6" max="6" width="22.625" style="2" customWidth="1"/>
    <col min="7" max="7" width="16.625" style="2" customWidth="1"/>
    <col min="8" max="8" width="11.25" style="2" customWidth="1"/>
    <col min="9" max="9" width="10.125" style="2" customWidth="1"/>
    <col min="10" max="10" width="22.625" style="2" customWidth="1"/>
    <col min="11" max="11" width="10.125" style="2" customWidth="1"/>
    <col min="12" max="12" width="17.875" style="2" customWidth="1"/>
    <col min="13" max="13" width="6.625" style="2" customWidth="1"/>
    <col min="14" max="14" width="7" style="2" customWidth="1"/>
    <col min="15" max="15" width="11.25" style="2" customWidth="1"/>
    <col min="16" max="16" width="7" style="2" customWidth="1"/>
    <col min="17" max="17" width="12.625" style="2" customWidth="1"/>
    <col min="18" max="18" width="7.375" style="2" customWidth="1"/>
    <col min="19" max="19" width="11.25" style="2" customWidth="1"/>
    <col min="20" max="20" width="11.875" style="2" customWidth="1"/>
    <col min="21" max="16384" width="9" style="2"/>
  </cols>
  <sheetData>
    <row r="1" spans="2:14" ht="13.5" customHeight="1" x14ac:dyDescent="0.15"/>
    <row r="2" spans="2:14" ht="18.75" x14ac:dyDescent="0.15">
      <c r="B2" s="1" t="s">
        <v>39</v>
      </c>
    </row>
    <row r="3" spans="2:14" ht="15" customHeight="1" thickBot="1" x14ac:dyDescent="0.2">
      <c r="B3" s="26" t="s">
        <v>42</v>
      </c>
      <c r="D3" s="2" t="s">
        <v>1</v>
      </c>
      <c r="E3" s="2" t="s">
        <v>0</v>
      </c>
      <c r="F3" s="2" t="s">
        <v>2</v>
      </c>
      <c r="H3" s="2" t="s">
        <v>2</v>
      </c>
      <c r="I3" s="2" t="s">
        <v>2</v>
      </c>
      <c r="J3" s="80" t="s">
        <v>31</v>
      </c>
      <c r="K3" s="80"/>
    </row>
    <row r="4" spans="2:14" ht="16.5" customHeight="1" x14ac:dyDescent="0.15">
      <c r="B4" s="81" t="s">
        <v>10</v>
      </c>
      <c r="C4" s="82"/>
      <c r="D4" s="83"/>
      <c r="E4" s="87" t="s">
        <v>26</v>
      </c>
      <c r="F4" s="88"/>
      <c r="G4" s="89"/>
      <c r="H4" s="90" t="s">
        <v>30</v>
      </c>
      <c r="I4" s="88"/>
      <c r="J4" s="88"/>
      <c r="K4" s="91"/>
      <c r="L4" s="42"/>
      <c r="M4" s="43"/>
      <c r="N4" s="43"/>
    </row>
    <row r="5" spans="2:14" ht="16.5" customHeight="1" thickBot="1" x14ac:dyDescent="0.2">
      <c r="B5" s="84"/>
      <c r="C5" s="85"/>
      <c r="D5" s="86"/>
      <c r="E5" s="4" t="s">
        <v>27</v>
      </c>
      <c r="F5" s="22" t="s">
        <v>28</v>
      </c>
      <c r="G5" s="40" t="s">
        <v>11</v>
      </c>
      <c r="H5" s="5" t="s">
        <v>27</v>
      </c>
      <c r="I5" s="5" t="s">
        <v>29</v>
      </c>
      <c r="J5" s="5" t="s">
        <v>28</v>
      </c>
      <c r="K5" s="6" t="s">
        <v>29</v>
      </c>
      <c r="L5" s="42"/>
      <c r="M5" s="43"/>
      <c r="N5" s="43"/>
    </row>
    <row r="6" spans="2:14" ht="18.75" customHeight="1" x14ac:dyDescent="0.15">
      <c r="B6" s="7" t="s">
        <v>3</v>
      </c>
      <c r="C6" s="41"/>
      <c r="D6" s="79" t="s">
        <v>4</v>
      </c>
      <c r="E6" s="58">
        <v>6713</v>
      </c>
      <c r="F6" s="59">
        <v>275175700</v>
      </c>
      <c r="G6" s="60">
        <f>5464/E6%</f>
        <v>81.394309548636983</v>
      </c>
      <c r="H6" s="51">
        <f>1173</f>
        <v>1173</v>
      </c>
      <c r="I6" s="8">
        <f>H6/E6%</f>
        <v>17.473558766572324</v>
      </c>
      <c r="J6" s="51">
        <v>36843600</v>
      </c>
      <c r="K6" s="61">
        <f>J6/F6%</f>
        <v>13.389118297872958</v>
      </c>
      <c r="L6" s="42"/>
      <c r="M6" s="43"/>
      <c r="N6" s="43"/>
    </row>
    <row r="7" spans="2:14" ht="18.75" customHeight="1" x14ac:dyDescent="0.15">
      <c r="B7" s="9"/>
      <c r="C7" s="44"/>
      <c r="D7" s="25" t="s">
        <v>5</v>
      </c>
      <c r="E7" s="62">
        <v>5970</v>
      </c>
      <c r="F7" s="63">
        <v>272953300</v>
      </c>
      <c r="G7" s="64">
        <f>4645/E7%</f>
        <v>77.805695142378553</v>
      </c>
      <c r="H7" s="12">
        <f>1192</f>
        <v>1192</v>
      </c>
      <c r="I7" s="10">
        <f>H7/E7%</f>
        <v>19.96649916247906</v>
      </c>
      <c r="J7" s="12">
        <v>42896400</v>
      </c>
      <c r="K7" s="65">
        <f>J7/F7%</f>
        <v>15.715655388669051</v>
      </c>
      <c r="L7" s="42"/>
      <c r="M7" s="43"/>
      <c r="N7" s="43"/>
    </row>
    <row r="8" spans="2:14" ht="18.75" customHeight="1" x14ac:dyDescent="0.15">
      <c r="B8" s="9" t="s">
        <v>36</v>
      </c>
      <c r="C8" s="28"/>
      <c r="D8" s="25" t="s">
        <v>6</v>
      </c>
      <c r="E8" s="62">
        <v>5854</v>
      </c>
      <c r="F8" s="63">
        <v>279636400</v>
      </c>
      <c r="G8" s="64">
        <f>4610/E8%</f>
        <v>78.749572941578407</v>
      </c>
      <c r="H8" s="12">
        <f>1121</f>
        <v>1121</v>
      </c>
      <c r="I8" s="10">
        <f>H8/E8%</f>
        <v>19.14929962418859</v>
      </c>
      <c r="J8" s="12">
        <v>42421000</v>
      </c>
      <c r="K8" s="65">
        <f>J8/F8%</f>
        <v>15.170056544856106</v>
      </c>
    </row>
    <row r="9" spans="2:14" ht="18.75" customHeight="1" x14ac:dyDescent="0.15">
      <c r="B9" s="3"/>
      <c r="C9" s="28"/>
      <c r="D9" s="25" t="s">
        <v>7</v>
      </c>
      <c r="E9" s="62">
        <v>6108</v>
      </c>
      <c r="F9" s="63">
        <v>298596200</v>
      </c>
      <c r="G9" s="64">
        <f>5242/E9%</f>
        <v>85.8218729535036</v>
      </c>
      <c r="H9" s="12">
        <f>71+886</f>
        <v>957</v>
      </c>
      <c r="I9" s="10">
        <f>H9/E9%</f>
        <v>15.667976424361493</v>
      </c>
      <c r="J9" s="12">
        <f>3122500+33574831</f>
        <v>36697331</v>
      </c>
      <c r="K9" s="65">
        <f>J9/F9%</f>
        <v>12.28995245083494</v>
      </c>
    </row>
    <row r="10" spans="2:14" ht="18.75" customHeight="1" x14ac:dyDescent="0.15">
      <c r="B10" s="3"/>
      <c r="C10" s="28"/>
      <c r="D10" s="25" t="s">
        <v>9</v>
      </c>
      <c r="E10" s="62">
        <v>305</v>
      </c>
      <c r="F10" s="63">
        <v>31276000</v>
      </c>
      <c r="G10" s="66" t="s">
        <v>23</v>
      </c>
      <c r="H10" s="12">
        <f>1+50</f>
        <v>51</v>
      </c>
      <c r="I10" s="10">
        <f>H10/E10%</f>
        <v>16.721311475409838</v>
      </c>
      <c r="J10" s="12">
        <f>52000+4436500</f>
        <v>4488500</v>
      </c>
      <c r="K10" s="65">
        <f>J10/F10%</f>
        <v>14.351259751886431</v>
      </c>
    </row>
    <row r="11" spans="2:14" ht="18.75" customHeight="1" thickBot="1" x14ac:dyDescent="0.2">
      <c r="B11" s="20" t="s">
        <v>3</v>
      </c>
      <c r="C11" s="29"/>
      <c r="D11" s="27" t="s">
        <v>24</v>
      </c>
      <c r="E11" s="67">
        <f>SUM(E6:E10)</f>
        <v>24950</v>
      </c>
      <c r="F11" s="68">
        <f>SUM(F6:F10)</f>
        <v>1157637600</v>
      </c>
      <c r="G11" s="69">
        <f>AVERAGE(G6:G9)</f>
        <v>80.942862646524389</v>
      </c>
      <c r="H11" s="52">
        <f>SUM(H6:H10)</f>
        <v>4494</v>
      </c>
      <c r="I11" s="46" t="s">
        <v>23</v>
      </c>
      <c r="J11" s="52">
        <f>SUM(J6:J10)</f>
        <v>163346831</v>
      </c>
      <c r="K11" s="57" t="s">
        <v>8</v>
      </c>
    </row>
    <row r="12" spans="2:14" ht="18.75" customHeight="1" x14ac:dyDescent="0.15">
      <c r="B12" s="7"/>
      <c r="C12" s="48" t="s">
        <v>43</v>
      </c>
      <c r="D12" s="37" t="s">
        <v>12</v>
      </c>
      <c r="E12" s="58">
        <v>5671</v>
      </c>
      <c r="F12" s="59">
        <v>334198300</v>
      </c>
      <c r="G12" s="60">
        <f>5486/E12%</f>
        <v>96.737788749779583</v>
      </c>
      <c r="H12" s="51">
        <v>75</v>
      </c>
      <c r="I12" s="8">
        <f>H12/E12%</f>
        <v>1.3225180744136837</v>
      </c>
      <c r="J12" s="51">
        <v>1957700</v>
      </c>
      <c r="K12" s="61">
        <f>J12/F12%</f>
        <v>0.58578993370103916</v>
      </c>
    </row>
    <row r="13" spans="2:14" ht="18.75" customHeight="1" x14ac:dyDescent="0.15">
      <c r="B13" s="9"/>
      <c r="C13" s="34"/>
      <c r="D13" s="38" t="s">
        <v>13</v>
      </c>
      <c r="E13" s="70">
        <v>5626</v>
      </c>
      <c r="F13" s="71">
        <v>327430500</v>
      </c>
      <c r="G13" s="72">
        <f>5509/E13%</f>
        <v>97.920369712051198</v>
      </c>
      <c r="H13" s="53">
        <f>82+1</f>
        <v>83</v>
      </c>
      <c r="I13" s="10">
        <f>H13/E13%</f>
        <v>1.4752932811944544</v>
      </c>
      <c r="J13" s="53">
        <f>1756300+32600</f>
        <v>1788900</v>
      </c>
      <c r="K13" s="65">
        <f>J13/F13%</f>
        <v>0.54634494953890977</v>
      </c>
    </row>
    <row r="14" spans="2:14" ht="18.75" customHeight="1" x14ac:dyDescent="0.15">
      <c r="B14" s="3" t="s">
        <v>33</v>
      </c>
      <c r="C14" s="49" t="s">
        <v>44</v>
      </c>
      <c r="D14" s="38" t="s">
        <v>14</v>
      </c>
      <c r="E14" s="70">
        <v>6015</v>
      </c>
      <c r="F14" s="71">
        <v>372021500</v>
      </c>
      <c r="G14" s="72">
        <f>5732/E14%</f>
        <v>95.295095594347472</v>
      </c>
      <c r="H14" s="53">
        <f>124+5</f>
        <v>129</v>
      </c>
      <c r="I14" s="10">
        <f>H14/E14%</f>
        <v>2.144638403990025</v>
      </c>
      <c r="J14" s="53">
        <f>3106300+145900</f>
        <v>3252200</v>
      </c>
      <c r="K14" s="65">
        <f>J14/F14%</f>
        <v>0.87419678701365378</v>
      </c>
    </row>
    <row r="15" spans="2:14" ht="18.75" customHeight="1" x14ac:dyDescent="0.15">
      <c r="B15" s="3" t="s">
        <v>32</v>
      </c>
      <c r="C15" s="32"/>
      <c r="D15" s="38" t="s">
        <v>35</v>
      </c>
      <c r="E15" s="70">
        <v>5879</v>
      </c>
      <c r="F15" s="71">
        <v>356003600</v>
      </c>
      <c r="G15" s="72">
        <f>5604/E15%</f>
        <v>95.322333730226234</v>
      </c>
      <c r="H15" s="53">
        <v>91</v>
      </c>
      <c r="I15" s="10">
        <f>H15/E15%</f>
        <v>1.5478822929069569</v>
      </c>
      <c r="J15" s="53">
        <v>2928800</v>
      </c>
      <c r="K15" s="65">
        <f t="shared" ref="K15:K22" si="0">J15/F15%</f>
        <v>0.82268830989349551</v>
      </c>
    </row>
    <row r="16" spans="2:14" ht="18.75" customHeight="1" x14ac:dyDescent="0.15">
      <c r="B16" s="9"/>
      <c r="C16" s="32"/>
      <c r="D16" s="38" t="s">
        <v>15</v>
      </c>
      <c r="E16" s="70">
        <v>5885</v>
      </c>
      <c r="F16" s="71">
        <v>355470500</v>
      </c>
      <c r="G16" s="72">
        <f>5604/E16%</f>
        <v>95.225148683092613</v>
      </c>
      <c r="H16" s="53">
        <v>96</v>
      </c>
      <c r="I16" s="10">
        <f>H16/E16%</f>
        <v>1.6312659303313508</v>
      </c>
      <c r="J16" s="53">
        <v>2744100</v>
      </c>
      <c r="K16" s="65">
        <f t="shared" si="0"/>
        <v>0.77196279297438186</v>
      </c>
    </row>
    <row r="17" spans="2:13" ht="18.75" customHeight="1" x14ac:dyDescent="0.15">
      <c r="B17" s="9"/>
      <c r="C17" s="32"/>
      <c r="D17" s="38" t="s">
        <v>16</v>
      </c>
      <c r="E17" s="70">
        <v>5877</v>
      </c>
      <c r="F17" s="71">
        <v>353738000</v>
      </c>
      <c r="G17" s="72">
        <f>5558/E17%</f>
        <v>94.572060575123359</v>
      </c>
      <c r="H17" s="53">
        <v>96</v>
      </c>
      <c r="I17" s="10">
        <f t="shared" ref="I17:I23" si="1">H17/E17%</f>
        <v>1.6334864726901479</v>
      </c>
      <c r="J17" s="53">
        <v>2723900</v>
      </c>
      <c r="K17" s="65">
        <f t="shared" si="0"/>
        <v>0.7700331884049777</v>
      </c>
    </row>
    <row r="18" spans="2:13" ht="18.75" customHeight="1" x14ac:dyDescent="0.15">
      <c r="B18" s="9"/>
      <c r="C18" s="32"/>
      <c r="D18" s="38" t="s">
        <v>17</v>
      </c>
      <c r="E18" s="70">
        <v>5857</v>
      </c>
      <c r="F18" s="71">
        <v>350968600</v>
      </c>
      <c r="G18" s="72">
        <f>5557/E18%</f>
        <v>94.877923851801256</v>
      </c>
      <c r="H18" s="53">
        <v>90</v>
      </c>
      <c r="I18" s="10">
        <f t="shared" si="1"/>
        <v>1.5366228444596211</v>
      </c>
      <c r="J18" s="53">
        <v>1779300</v>
      </c>
      <c r="K18" s="65">
        <f t="shared" si="0"/>
        <v>0.50696842965439071</v>
      </c>
    </row>
    <row r="19" spans="2:13" ht="18.75" customHeight="1" x14ac:dyDescent="0.15">
      <c r="B19" s="9"/>
      <c r="C19" s="32"/>
      <c r="D19" s="38" t="s">
        <v>18</v>
      </c>
      <c r="E19" s="70">
        <v>5843</v>
      </c>
      <c r="F19" s="71">
        <v>350449000</v>
      </c>
      <c r="G19" s="72">
        <f>5601/E19%</f>
        <v>95.858291973301391</v>
      </c>
      <c r="H19" s="53">
        <v>90</v>
      </c>
      <c r="I19" s="10">
        <f t="shared" si="1"/>
        <v>1.54030463802841</v>
      </c>
      <c r="J19" s="53">
        <v>1748500</v>
      </c>
      <c r="K19" s="65">
        <f t="shared" si="0"/>
        <v>0.49893137089847595</v>
      </c>
    </row>
    <row r="20" spans="2:13" ht="18.75" customHeight="1" x14ac:dyDescent="0.15">
      <c r="B20" s="9"/>
      <c r="C20" s="32"/>
      <c r="D20" s="38" t="s">
        <v>19</v>
      </c>
      <c r="E20" s="70">
        <v>5821</v>
      </c>
      <c r="F20" s="71">
        <v>349704600</v>
      </c>
      <c r="G20" s="72">
        <f>5743/E20%</f>
        <v>98.660024050850367</v>
      </c>
      <c r="H20" s="53">
        <f>2+73</f>
        <v>75</v>
      </c>
      <c r="I20" s="10">
        <f t="shared" si="1"/>
        <v>1.2884384126438757</v>
      </c>
      <c r="J20" s="53">
        <f>13400+2004400</f>
        <v>2017800</v>
      </c>
      <c r="K20" s="65">
        <f t="shared" si="0"/>
        <v>0.57700127479020868</v>
      </c>
    </row>
    <row r="21" spans="2:13" ht="18.75" customHeight="1" x14ac:dyDescent="0.15">
      <c r="B21" s="9"/>
      <c r="C21" s="32"/>
      <c r="D21" s="38" t="s">
        <v>20</v>
      </c>
      <c r="E21" s="70">
        <v>5789</v>
      </c>
      <c r="F21" s="71">
        <v>350376000</v>
      </c>
      <c r="G21" s="72">
        <f>5704/E21%</f>
        <v>98.531698048022108</v>
      </c>
      <c r="H21" s="53">
        <f>4+97</f>
        <v>101</v>
      </c>
      <c r="I21" s="10">
        <f t="shared" si="1"/>
        <v>1.7446882017619623</v>
      </c>
      <c r="J21" s="53">
        <f>23100+2314000</f>
        <v>2337100</v>
      </c>
      <c r="K21" s="65">
        <f t="shared" si="0"/>
        <v>0.66702628033883604</v>
      </c>
    </row>
    <row r="22" spans="2:13" ht="18.75" customHeight="1" x14ac:dyDescent="0.15">
      <c r="B22" s="9"/>
      <c r="C22" s="32"/>
      <c r="D22" s="38" t="s">
        <v>21</v>
      </c>
      <c r="E22" s="70">
        <v>5771</v>
      </c>
      <c r="F22" s="71">
        <v>348333900</v>
      </c>
      <c r="G22" s="72">
        <f>5671/E22%</f>
        <v>98.26719805926183</v>
      </c>
      <c r="H22" s="53">
        <f>5+97</f>
        <v>102</v>
      </c>
      <c r="I22" s="10">
        <f t="shared" si="1"/>
        <v>1.767457979552937</v>
      </c>
      <c r="J22" s="53">
        <f>63500+2463900</f>
        <v>2527400</v>
      </c>
      <c r="K22" s="65">
        <f t="shared" si="0"/>
        <v>0.7255681976402526</v>
      </c>
    </row>
    <row r="23" spans="2:13" ht="18.75" customHeight="1" x14ac:dyDescent="0.15">
      <c r="B23" s="9"/>
      <c r="C23" s="32"/>
      <c r="D23" s="38" t="s">
        <v>22</v>
      </c>
      <c r="E23" s="70">
        <v>5749</v>
      </c>
      <c r="F23" s="71">
        <v>347084800</v>
      </c>
      <c r="G23" s="72">
        <f>5588/E23%</f>
        <v>97.199512958775429</v>
      </c>
      <c r="H23" s="53">
        <v>137</v>
      </c>
      <c r="I23" s="10">
        <f t="shared" si="1"/>
        <v>2.3830231344581665</v>
      </c>
      <c r="J23" s="53">
        <v>3371900</v>
      </c>
      <c r="K23" s="65">
        <f>J23/F23%</f>
        <v>0.97149169309632688</v>
      </c>
    </row>
    <row r="24" spans="2:13" ht="18.75" customHeight="1" thickBot="1" x14ac:dyDescent="0.2">
      <c r="B24" s="20"/>
      <c r="C24" s="33"/>
      <c r="D24" s="39" t="s">
        <v>24</v>
      </c>
      <c r="E24" s="67">
        <f>SUM(E12:E23)</f>
        <v>69783</v>
      </c>
      <c r="F24" s="68">
        <f>SUM(F12:F23)</f>
        <v>4195779300</v>
      </c>
      <c r="G24" s="69">
        <f>AVERAGE(G12:G23)</f>
        <v>96.538953832219406</v>
      </c>
      <c r="H24" s="52">
        <f>SUM(H12:H23)</f>
        <v>1165</v>
      </c>
      <c r="I24" s="46" t="s">
        <v>8</v>
      </c>
      <c r="J24" s="52">
        <f>SUM(J12:J23)</f>
        <v>29177600</v>
      </c>
      <c r="K24" s="57" t="s">
        <v>23</v>
      </c>
    </row>
    <row r="25" spans="2:13" ht="18.75" customHeight="1" x14ac:dyDescent="0.15">
      <c r="B25" s="7"/>
      <c r="C25" s="30"/>
      <c r="D25" s="79" t="s">
        <v>4</v>
      </c>
      <c r="E25" s="58">
        <v>18455</v>
      </c>
      <c r="F25" s="59">
        <v>1054895300</v>
      </c>
      <c r="G25" s="60">
        <f>17127/E25%</f>
        <v>92.804118125169325</v>
      </c>
      <c r="H25" s="51">
        <v>919</v>
      </c>
      <c r="I25" s="8">
        <f t="shared" ref="I25:I31" si="2">H25/E25%</f>
        <v>4.9796803034408015</v>
      </c>
      <c r="J25" s="51">
        <v>30626600</v>
      </c>
      <c r="K25" s="61">
        <f t="shared" ref="K25:K29" si="3">J25/F25%</f>
        <v>2.9032833874603479</v>
      </c>
    </row>
    <row r="26" spans="2:13" ht="18.75" customHeight="1" x14ac:dyDescent="0.15">
      <c r="B26" s="9"/>
      <c r="C26" s="28"/>
      <c r="D26" s="25" t="s">
        <v>5</v>
      </c>
      <c r="E26" s="62">
        <v>18440</v>
      </c>
      <c r="F26" s="63">
        <v>1018854300</v>
      </c>
      <c r="G26" s="64">
        <f>17303/E26%</f>
        <v>93.834056399132322</v>
      </c>
      <c r="H26" s="12">
        <v>948</v>
      </c>
      <c r="I26" s="10">
        <f t="shared" si="2"/>
        <v>5.1409978308026032</v>
      </c>
      <c r="J26" s="12">
        <v>28522900</v>
      </c>
      <c r="K26" s="65">
        <f t="shared" si="3"/>
        <v>2.7995072504478804</v>
      </c>
    </row>
    <row r="27" spans="2:13" ht="18.75" customHeight="1" x14ac:dyDescent="0.15">
      <c r="B27" s="9" t="s">
        <v>37</v>
      </c>
      <c r="C27" s="28"/>
      <c r="D27" s="25" t="s">
        <v>6</v>
      </c>
      <c r="E27" s="62">
        <v>18440</v>
      </c>
      <c r="F27" s="63">
        <v>1019675400</v>
      </c>
      <c r="G27" s="64">
        <f>17154/E27%</f>
        <v>93.026030368763557</v>
      </c>
      <c r="H27" s="12">
        <v>886</v>
      </c>
      <c r="I27" s="10">
        <f t="shared" si="2"/>
        <v>4.8047722342733188</v>
      </c>
      <c r="J27" s="12">
        <v>27290700</v>
      </c>
      <c r="K27" s="65">
        <f t="shared" si="3"/>
        <v>2.6764105518285524</v>
      </c>
    </row>
    <row r="28" spans="2:13" ht="18.75" customHeight="1" x14ac:dyDescent="0.15">
      <c r="B28" s="3"/>
      <c r="C28" s="28"/>
      <c r="D28" s="25" t="s">
        <v>7</v>
      </c>
      <c r="E28" s="62">
        <v>18440</v>
      </c>
      <c r="F28" s="63">
        <v>1019792500</v>
      </c>
      <c r="G28" s="64">
        <f>17660/E28%</f>
        <v>95.770065075921906</v>
      </c>
      <c r="H28" s="12">
        <f>26+768</f>
        <v>794</v>
      </c>
      <c r="I28" s="10">
        <f>H28/E28%</f>
        <v>4.3058568329718003</v>
      </c>
      <c r="J28" s="12">
        <f>768000+21183600</f>
        <v>21951600</v>
      </c>
      <c r="K28" s="65">
        <f t="shared" si="3"/>
        <v>2.1525555443877065</v>
      </c>
    </row>
    <row r="29" spans="2:13" ht="18.75" customHeight="1" x14ac:dyDescent="0.15">
      <c r="B29" s="3"/>
      <c r="C29" s="28"/>
      <c r="D29" s="27" t="s">
        <v>9</v>
      </c>
      <c r="E29" s="67">
        <v>58</v>
      </c>
      <c r="F29" s="63">
        <v>2611700</v>
      </c>
      <c r="G29" s="36" t="s">
        <v>23</v>
      </c>
      <c r="H29" s="55">
        <v>2</v>
      </c>
      <c r="I29" s="10">
        <f>H29/E29%</f>
        <v>3.4482758620689657</v>
      </c>
      <c r="J29" s="55">
        <v>21100</v>
      </c>
      <c r="K29" s="65">
        <f t="shared" si="3"/>
        <v>0.807902898495233</v>
      </c>
    </row>
    <row r="30" spans="2:13" ht="18.75" customHeight="1" thickBot="1" x14ac:dyDescent="0.2">
      <c r="B30" s="9"/>
      <c r="C30" s="28"/>
      <c r="D30" s="27" t="s">
        <v>24</v>
      </c>
      <c r="E30" s="67">
        <f>SUM(E25:E29)</f>
        <v>73833</v>
      </c>
      <c r="F30" s="63">
        <f>SUM(F25:F29)</f>
        <v>4115829200</v>
      </c>
      <c r="G30" s="73">
        <f>AVERAGE(G25:G28)</f>
        <v>93.858567492246777</v>
      </c>
      <c r="H30" s="12">
        <f>SUM(H25:H29)</f>
        <v>3549</v>
      </c>
      <c r="I30" s="47" t="s">
        <v>8</v>
      </c>
      <c r="J30" s="12">
        <f>SUM(J25:J29)</f>
        <v>108412900</v>
      </c>
      <c r="K30" s="74" t="s">
        <v>8</v>
      </c>
    </row>
    <row r="31" spans="2:13" ht="18.75" customHeight="1" thickBot="1" x14ac:dyDescent="0.2">
      <c r="B31" s="50" t="s">
        <v>38</v>
      </c>
      <c r="C31" s="31"/>
      <c r="D31" s="24" t="s">
        <v>34</v>
      </c>
      <c r="E31" s="75">
        <v>18223</v>
      </c>
      <c r="F31" s="76">
        <v>156859500</v>
      </c>
      <c r="G31" s="77">
        <f>16398/E31%</f>
        <v>89.985183559238337</v>
      </c>
      <c r="H31" s="54">
        <v>1357</v>
      </c>
      <c r="I31" s="13">
        <f t="shared" si="2"/>
        <v>7.4466333754047085</v>
      </c>
      <c r="J31" s="54">
        <v>12032200</v>
      </c>
      <c r="K31" s="78">
        <f>J31/F31%</f>
        <v>7.6706861873205003</v>
      </c>
    </row>
    <row r="32" spans="2:13" ht="16.5" customHeight="1" x14ac:dyDescent="0.15">
      <c r="B32" s="26" t="s">
        <v>40</v>
      </c>
      <c r="J32" s="16"/>
      <c r="L32" s="16"/>
      <c r="M32" s="16"/>
    </row>
    <row r="33" spans="1:20" ht="16.5" customHeight="1" x14ac:dyDescent="0.15">
      <c r="B33" s="23" t="s">
        <v>41</v>
      </c>
      <c r="C33" s="15"/>
      <c r="D33" s="14"/>
      <c r="E33" s="15"/>
      <c r="F33" s="15"/>
      <c r="G33" s="15"/>
      <c r="H33" s="15"/>
      <c r="I33" s="11"/>
      <c r="J33" s="15"/>
      <c r="K33" s="11"/>
      <c r="L33" s="15"/>
      <c r="M33" s="15"/>
      <c r="N33" s="11"/>
      <c r="O33" s="15"/>
      <c r="P33" s="11"/>
    </row>
    <row r="34" spans="1:20" ht="18.75" customHeight="1" x14ac:dyDescent="0.15">
      <c r="A34" s="21"/>
      <c r="B34" s="35" t="s">
        <v>25</v>
      </c>
      <c r="C34" s="21"/>
      <c r="D34" s="21"/>
      <c r="E34" s="21"/>
      <c r="F34" s="21"/>
      <c r="G34" s="21"/>
      <c r="H34" s="21"/>
      <c r="I34" s="21"/>
      <c r="J34" s="21"/>
      <c r="K34" s="21"/>
      <c r="L34" s="56"/>
      <c r="M34" s="21"/>
      <c r="N34" s="21"/>
      <c r="O34" s="21"/>
      <c r="P34" s="45"/>
      <c r="Q34" s="45"/>
      <c r="R34" s="45"/>
      <c r="S34" s="45"/>
      <c r="T34" s="45"/>
    </row>
    <row r="35" spans="1:20" ht="16.5" customHeight="1" x14ac:dyDescent="0.15">
      <c r="A35" s="21"/>
      <c r="C35" s="21"/>
      <c r="D35" s="21"/>
      <c r="E35" s="21"/>
      <c r="F35" s="21"/>
      <c r="G35" s="21"/>
      <c r="H35" s="21"/>
      <c r="I35" s="21"/>
      <c r="J35" s="21"/>
      <c r="K35" s="21"/>
      <c r="L35" s="21"/>
      <c r="M35" s="21"/>
      <c r="N35" s="21"/>
      <c r="O35" s="21"/>
      <c r="P35" s="43"/>
      <c r="Q35" s="43"/>
      <c r="R35" s="43"/>
      <c r="S35" s="43"/>
      <c r="T35" s="43"/>
    </row>
    <row r="36" spans="1:20" ht="16.5" customHeight="1" x14ac:dyDescent="0.15">
      <c r="A36" s="21"/>
      <c r="B36" s="21"/>
      <c r="C36" s="21"/>
      <c r="D36" s="21"/>
      <c r="E36" s="21"/>
      <c r="F36" s="21"/>
      <c r="G36" s="21"/>
      <c r="H36" s="21"/>
      <c r="I36" s="21"/>
      <c r="J36" s="21"/>
      <c r="K36" s="21"/>
      <c r="L36" s="21"/>
      <c r="M36" s="21"/>
      <c r="N36" s="21"/>
      <c r="O36" s="21"/>
      <c r="P36" s="43"/>
      <c r="Q36" s="43"/>
      <c r="R36" s="43"/>
      <c r="S36" s="43"/>
      <c r="T36" s="43"/>
    </row>
    <row r="37" spans="1:20" ht="16.5" customHeight="1" x14ac:dyDescent="0.15">
      <c r="A37" s="21"/>
      <c r="B37" s="21"/>
      <c r="C37" s="21"/>
      <c r="D37" s="21"/>
      <c r="E37" s="21"/>
      <c r="F37" s="21"/>
      <c r="G37" s="21"/>
      <c r="H37" s="21"/>
      <c r="I37" s="21"/>
      <c r="J37" s="21"/>
      <c r="K37" s="21"/>
      <c r="L37" s="21"/>
      <c r="M37" s="21"/>
      <c r="N37" s="21"/>
      <c r="O37" s="21"/>
      <c r="P37" s="43"/>
      <c r="Q37" s="43"/>
      <c r="R37" s="43"/>
      <c r="S37" s="43"/>
      <c r="T37" s="43"/>
    </row>
    <row r="38" spans="1:20" ht="16.5" customHeight="1" x14ac:dyDescent="0.15">
      <c r="A38" s="21"/>
      <c r="B38" s="21"/>
      <c r="C38" s="21"/>
      <c r="D38" s="21"/>
      <c r="E38" s="21"/>
      <c r="F38" s="21"/>
      <c r="G38" s="21"/>
      <c r="H38" s="21"/>
      <c r="I38" s="21"/>
      <c r="J38" s="21"/>
      <c r="K38" s="21"/>
      <c r="L38" s="21"/>
      <c r="M38" s="21"/>
      <c r="N38" s="21"/>
      <c r="O38" s="21"/>
      <c r="T38" s="17"/>
    </row>
    <row r="39" spans="1:20" ht="16.5" customHeight="1" x14ac:dyDescent="0.15">
      <c r="A39" s="21"/>
      <c r="B39" s="21"/>
      <c r="C39" s="21"/>
      <c r="D39" s="21"/>
      <c r="E39" s="21"/>
      <c r="F39" s="21"/>
      <c r="G39" s="21"/>
      <c r="H39" s="21"/>
      <c r="I39" s="21"/>
      <c r="J39" s="21"/>
      <c r="K39" s="21"/>
      <c r="L39" s="21"/>
      <c r="M39" s="21"/>
      <c r="N39" s="21"/>
      <c r="O39" s="21"/>
      <c r="T39" s="17"/>
    </row>
    <row r="40" spans="1:20" ht="16.5" customHeight="1" x14ac:dyDescent="0.15">
      <c r="A40" s="21"/>
      <c r="B40" s="21"/>
      <c r="C40" s="21"/>
      <c r="D40" s="21"/>
      <c r="E40" s="21"/>
      <c r="F40" s="21"/>
      <c r="G40" s="21"/>
      <c r="H40" s="21"/>
      <c r="I40" s="21"/>
      <c r="J40" s="21"/>
      <c r="K40" s="21"/>
      <c r="L40" s="21"/>
      <c r="M40" s="21"/>
      <c r="N40" s="21"/>
      <c r="O40" s="21"/>
      <c r="T40" s="17"/>
    </row>
    <row r="41" spans="1:20" ht="16.5" customHeight="1" x14ac:dyDescent="0.15">
      <c r="A41" s="21"/>
      <c r="B41" s="21"/>
      <c r="C41" s="21"/>
      <c r="D41" s="21"/>
      <c r="E41" s="21"/>
      <c r="F41" s="21"/>
      <c r="G41" s="21"/>
      <c r="H41" s="21"/>
      <c r="I41" s="21"/>
      <c r="J41" s="21"/>
      <c r="K41" s="21"/>
      <c r="L41" s="21"/>
      <c r="M41" s="21"/>
      <c r="N41" s="21"/>
      <c r="O41" s="21"/>
    </row>
    <row r="42" spans="1:20" ht="16.5" customHeight="1" x14ac:dyDescent="0.15">
      <c r="A42" s="21"/>
      <c r="B42" s="21"/>
      <c r="C42" s="21"/>
      <c r="D42" s="21"/>
      <c r="E42" s="21"/>
      <c r="F42" s="21"/>
      <c r="G42" s="21"/>
      <c r="H42" s="21"/>
      <c r="I42" s="21"/>
      <c r="J42" s="21"/>
      <c r="K42" s="21"/>
      <c r="L42" s="21"/>
      <c r="M42" s="21"/>
      <c r="N42" s="21"/>
      <c r="O42" s="21"/>
    </row>
    <row r="43" spans="1:20" ht="16.5" customHeight="1" x14ac:dyDescent="0.15">
      <c r="A43" s="21"/>
      <c r="B43" s="21"/>
      <c r="C43" s="21"/>
      <c r="D43" s="21"/>
      <c r="E43" s="21"/>
      <c r="F43" s="21"/>
      <c r="G43" s="21"/>
      <c r="H43" s="21"/>
      <c r="I43" s="21"/>
      <c r="J43" s="21"/>
      <c r="K43" s="21"/>
      <c r="L43" s="21"/>
      <c r="M43" s="21"/>
      <c r="N43" s="21"/>
      <c r="O43" s="21"/>
    </row>
    <row r="44" spans="1:20" ht="16.5" customHeight="1" x14ac:dyDescent="0.15">
      <c r="A44" s="21"/>
      <c r="B44" s="21"/>
      <c r="C44" s="21"/>
      <c r="D44" s="21"/>
      <c r="E44" s="21"/>
      <c r="F44" s="21"/>
      <c r="G44" s="21"/>
      <c r="H44" s="21"/>
      <c r="I44" s="21"/>
      <c r="J44" s="21"/>
      <c r="K44" s="21"/>
      <c r="L44" s="21"/>
      <c r="M44" s="21"/>
      <c r="N44" s="21"/>
      <c r="O44" s="21"/>
    </row>
    <row r="45" spans="1:20" ht="16.5" customHeight="1" x14ac:dyDescent="0.15">
      <c r="A45" s="21"/>
      <c r="B45" s="21"/>
      <c r="C45" s="21"/>
      <c r="D45" s="21"/>
      <c r="E45" s="21"/>
      <c r="F45" s="21"/>
      <c r="G45" s="21"/>
      <c r="H45" s="21"/>
      <c r="I45" s="21"/>
      <c r="J45" s="21"/>
      <c r="K45" s="21"/>
      <c r="L45" s="21"/>
      <c r="M45" s="21"/>
      <c r="N45" s="21"/>
      <c r="O45" s="21"/>
    </row>
    <row r="46" spans="1:20" ht="16.5" customHeight="1" x14ac:dyDescent="0.15">
      <c r="A46" s="21"/>
      <c r="B46" s="21"/>
      <c r="C46" s="21"/>
      <c r="D46" s="21"/>
      <c r="E46" s="21"/>
      <c r="F46" s="21"/>
      <c r="G46" s="21"/>
      <c r="H46" s="21"/>
      <c r="I46" s="21"/>
      <c r="J46" s="21"/>
      <c r="K46" s="21"/>
      <c r="L46" s="21"/>
      <c r="M46" s="21"/>
      <c r="N46" s="21"/>
      <c r="O46" s="21"/>
    </row>
    <row r="47" spans="1:20" ht="16.5" customHeight="1" x14ac:dyDescent="0.15"/>
    <row r="48" spans="1:20" ht="16.5" customHeight="1" x14ac:dyDescent="0.15"/>
    <row r="49" spans="5:11" ht="16.5" customHeight="1" x14ac:dyDescent="0.15"/>
    <row r="50" spans="5:11" ht="16.5" customHeight="1" x14ac:dyDescent="0.15"/>
    <row r="51" spans="5:11" ht="16.5" customHeight="1" x14ac:dyDescent="0.15"/>
    <row r="52" spans="5:11" x14ac:dyDescent="0.15">
      <c r="I52" s="14"/>
      <c r="J52" s="11"/>
      <c r="K52" s="14"/>
    </row>
    <row r="53" spans="5:11" x14ac:dyDescent="0.15">
      <c r="I53" s="18"/>
      <c r="J53" s="11"/>
      <c r="K53" s="18"/>
    </row>
    <row r="54" spans="5:11" x14ac:dyDescent="0.15">
      <c r="E54" s="17"/>
    </row>
    <row r="55" spans="5:11" x14ac:dyDescent="0.15">
      <c r="E55" s="17"/>
    </row>
    <row r="56" spans="5:11" x14ac:dyDescent="0.15">
      <c r="E56" s="19"/>
    </row>
    <row r="57" spans="5:11" x14ac:dyDescent="0.15">
      <c r="E57" s="17"/>
    </row>
    <row r="58" spans="5:11" x14ac:dyDescent="0.15">
      <c r="E58" s="19"/>
    </row>
    <row r="59" spans="5:11" x14ac:dyDescent="0.15">
      <c r="E59" s="17"/>
    </row>
    <row r="60" spans="5:11" x14ac:dyDescent="0.15">
      <c r="E60" s="19"/>
    </row>
    <row r="61" spans="5:11" x14ac:dyDescent="0.15">
      <c r="E61" s="17"/>
    </row>
    <row r="62" spans="5:11" x14ac:dyDescent="0.15">
      <c r="E62" s="19"/>
    </row>
    <row r="63" spans="5:11" x14ac:dyDescent="0.15">
      <c r="E63" s="19"/>
    </row>
    <row r="64" spans="5:11" x14ac:dyDescent="0.15">
      <c r="E64" s="19"/>
    </row>
  </sheetData>
  <mergeCells count="4">
    <mergeCell ref="J3:K3"/>
    <mergeCell ref="B4:D5"/>
    <mergeCell ref="E4:G4"/>
    <mergeCell ref="H4:K4"/>
  </mergeCells>
  <phoneticPr fontId="2"/>
  <pageMargins left="1.1811023622047245" right="0.39370078740157483" top="0.86614173228346458" bottom="0.78740157480314965" header="0.59055118110236227" footer="0.59055118110236227"/>
  <pageSetup paperSize="9" scale="82" orientation="landscape" r:id="rId1"/>
  <headerFooter differentOddEven="1" scaleWithDoc="0" alignWithMargins="0">
    <oddFooter>&amp;C-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督促状の発送状況　R5年</vt:lpstr>
      <vt:lpstr>'督促状の発送状況　R5年'!Print_Area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野々市町役場</dc:creator>
  <cp:lastModifiedBy>北出律子</cp:lastModifiedBy>
  <cp:lastPrinted>2024-08-06T00:54:14Z</cp:lastPrinted>
  <dcterms:created xsi:type="dcterms:W3CDTF">2001-06-28T08:07:42Z</dcterms:created>
  <dcterms:modified xsi:type="dcterms:W3CDTF">2024-08-26T07:16:31Z</dcterms:modified>
</cp:coreProperties>
</file>